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na.meirmanova\Desktop\40) 50з 14.09.22\"/>
    </mc:Choice>
  </mc:AlternateContent>
  <bookViews>
    <workbookView xWindow="0" yWindow="0" windowWidth="24000" windowHeight="9630" tabRatio="252" firstSheet="1" activeTab="1"/>
  </bookViews>
  <sheets>
    <sheet name="Sheet0" sheetId="1" state="hidden" r:id="rId1"/>
    <sheet name="Лист1" sheetId="2" r:id="rId2"/>
    <sheet name="Каз" sheetId="4" state="hidden" r:id="rId3"/>
  </sheets>
  <definedNames>
    <definedName name="_xlnm._FilterDatabase" localSheetId="0" hidden="1">Sheet0!$A$9:$AV$9</definedName>
    <definedName name="_xlnm._FilterDatabase" localSheetId="2" hidden="1">Каз!$A$14:$V$26</definedName>
    <definedName name="_xlnm._FilterDatabase" localSheetId="1" hidden="1">Лист1!$A$11:$W$27</definedName>
    <definedName name="_xlnm.Print_Titles" localSheetId="2">Каз!$14:$14</definedName>
    <definedName name="_xlnm.Print_Titles" localSheetId="1">Лист1!$11:$11</definedName>
    <definedName name="_xlnm.Print_Area" localSheetId="0">Sheet0!$A$2:$V$214</definedName>
    <definedName name="_xlnm.Print_Area" localSheetId="2">Каз!$A$1:$S$39</definedName>
    <definedName name="_xlnm.Print_Area" localSheetId="1">Лист1!$A$1:$T$42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1" i="4" l="1"/>
  <c r="R31" i="4" s="1"/>
  <c r="Q30" i="4"/>
  <c r="R30" i="4" s="1"/>
  <c r="Q29" i="4"/>
  <c r="R29" i="4" s="1"/>
  <c r="R32" i="4" s="1"/>
  <c r="Q28" i="4"/>
  <c r="R28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32" i="4" l="1"/>
  <c r="Q26" i="4" l="1"/>
  <c r="Q33" i="4" s="1"/>
  <c r="R16" i="4"/>
  <c r="Q16" i="4"/>
  <c r="T10" i="1"/>
  <c r="Q14" i="1"/>
  <c r="S14" i="1" s="1"/>
  <c r="S15" i="1"/>
  <c r="T15" i="1"/>
  <c r="Q16" i="1"/>
  <c r="S16" i="1" s="1"/>
  <c r="T16" i="1" s="1"/>
  <c r="Q17" i="1"/>
  <c r="S17" i="1" s="1"/>
  <c r="T17" i="1" s="1"/>
  <c r="S18" i="1"/>
  <c r="T18" i="1" s="1"/>
  <c r="Q19" i="1"/>
  <c r="S19" i="1"/>
  <c r="T19" i="1" s="1"/>
  <c r="S20" i="1"/>
  <c r="T20" i="1" s="1"/>
  <c r="Q21" i="1"/>
  <c r="S21" i="1" s="1"/>
  <c r="T21" i="1" s="1"/>
  <c r="Q22" i="1"/>
  <c r="S22" i="1"/>
  <c r="T22" i="1" s="1"/>
  <c r="S23" i="1"/>
  <c r="T23" i="1" s="1"/>
  <c r="Q24" i="1"/>
  <c r="S24" i="1" s="1"/>
  <c r="T24" i="1" s="1"/>
  <c r="S25" i="1"/>
  <c r="T25" i="1" s="1"/>
  <c r="Q26" i="1"/>
  <c r="S26" i="1" s="1"/>
  <c r="T26" i="1" s="1"/>
  <c r="Q27" i="1"/>
  <c r="S27" i="1" s="1"/>
  <c r="T27" i="1" s="1"/>
  <c r="Q28" i="1"/>
  <c r="S28" i="1"/>
  <c r="T28" i="1" s="1"/>
  <c r="S29" i="1"/>
  <c r="T29" i="1" s="1"/>
  <c r="S30" i="1"/>
  <c r="T30" i="1" s="1"/>
  <c r="S31" i="1"/>
  <c r="T31" i="1" s="1"/>
  <c r="S32" i="1"/>
  <c r="T32" i="1" s="1"/>
  <c r="Q33" i="1"/>
  <c r="S33" i="1" s="1"/>
  <c r="T33" i="1" s="1"/>
  <c r="S34" i="1"/>
  <c r="T34" i="1"/>
  <c r="Q35" i="1"/>
  <c r="S35" i="1" s="1"/>
  <c r="T35" i="1" s="1"/>
  <c r="S36" i="1"/>
  <c r="T36" i="1" s="1"/>
  <c r="S37" i="1"/>
  <c r="T37" i="1" s="1"/>
  <c r="Q38" i="1"/>
  <c r="S38" i="1" s="1"/>
  <c r="T38" i="1" s="1"/>
  <c r="S39" i="1"/>
  <c r="T39" i="1" s="1"/>
  <c r="S40" i="1"/>
  <c r="T40" i="1" s="1"/>
  <c r="S41" i="1"/>
  <c r="T41" i="1"/>
  <c r="S42" i="1"/>
  <c r="T42" i="1"/>
  <c r="S43" i="1"/>
  <c r="T43" i="1" s="1"/>
  <c r="S44" i="1"/>
  <c r="T44" i="1"/>
  <c r="S45" i="1"/>
  <c r="T45" i="1" s="1"/>
  <c r="S46" i="1"/>
  <c r="T46" i="1"/>
  <c r="S47" i="1"/>
  <c r="T47" i="1" s="1"/>
  <c r="S48" i="1"/>
  <c r="T48" i="1"/>
  <c r="S49" i="1"/>
  <c r="T49" i="1" s="1"/>
  <c r="S50" i="1"/>
  <c r="T50" i="1"/>
  <c r="S51" i="1"/>
  <c r="T51" i="1" s="1"/>
  <c r="T54" i="1"/>
  <c r="T55" i="1"/>
  <c r="T56" i="1"/>
  <c r="T57" i="1"/>
  <c r="T58" i="1"/>
  <c r="T59" i="1"/>
  <c r="T60" i="1"/>
  <c r="T61" i="1"/>
  <c r="T62" i="1"/>
  <c r="S63" i="1"/>
  <c r="T65" i="1"/>
  <c r="T66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S205" i="1"/>
  <c r="T205" i="1" l="1"/>
  <c r="T63" i="1"/>
  <c r="T14" i="1"/>
  <c r="T52" i="1" s="1"/>
  <c r="T207" i="1" s="1"/>
  <c r="S52" i="1"/>
  <c r="S207" i="1" s="1"/>
  <c r="R26" i="4"/>
  <c r="R33" i="4" s="1"/>
</calcChain>
</file>

<file path=xl/sharedStrings.xml><?xml version="1.0" encoding="utf-8"?>
<sst xmlns="http://schemas.openxmlformats.org/spreadsheetml/2006/main" count="2915" uniqueCount="633">
  <si>
    <t xml:space="preserve">                                                                                                                                                                                 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</si>
  <si>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</si>
  <si>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</si>
  <si>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</si>
  <si>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</si>
  <si>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 xml:space="preserve">Место (адрес)  осуществления закупок </t>
  </si>
  <si>
    <t>Условия поставки по ИНКОТЕРМС 2010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</si>
  <si>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</si>
  <si>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</si>
  <si>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</si>
  <si>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</si>
  <si>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</si>
  <si>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</si>
  <si>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</si>
  <si>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</si>
  <si>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</si>
  <si>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</si>
  <si>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</si>
  <si>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</si>
  <si>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Прогноз местного содержания, %</t>
  </si>
  <si>
    <t>Условия оплаты</t>
  </si>
  <si>
    <t>Регион, место поставки товара, выполнения работ, оказания услуг</t>
  </si>
  <si>
    <t>Срок осуществления закупок (планируемый месяц проведения)</t>
  </si>
  <si>
    <t>Единица измерения</t>
  </si>
  <si>
    <t>Период поставки товаров, выполнения работ, оказания услуг</t>
  </si>
  <si>
    <t>Основания для одного источника</t>
  </si>
  <si>
    <t>Код ЕНСТРУ</t>
  </si>
  <si>
    <t>Организатор закупки</t>
  </si>
  <si>
    <t>№</t>
  </si>
  <si>
    <t>1 Р</t>
  </si>
  <si>
    <t>2 Р</t>
  </si>
  <si>
    <t>3 Р</t>
  </si>
  <si>
    <t>1 У</t>
  </si>
  <si>
    <t>2 У</t>
  </si>
  <si>
    <t>3 У</t>
  </si>
  <si>
    <t>1 Т</t>
  </si>
  <si>
    <t>351110.100.000003</t>
  </si>
  <si>
    <t>Электроэнергия</t>
  </si>
  <si>
    <t>для компенсации нормативных потерь при передаче электроэнергии</t>
  </si>
  <si>
    <t xml:space="preserve">Покупная электроэнергия. </t>
  </si>
  <si>
    <t>ОИ</t>
  </si>
  <si>
    <t>137-21</t>
  </si>
  <si>
    <t>Декабрь 2017 - Январь 2018</t>
  </si>
  <si>
    <t>DDP</t>
  </si>
  <si>
    <t>Киловатт-час</t>
  </si>
  <si>
    <t>Центрально-диспетчерское управление</t>
  </si>
  <si>
    <t>172313.190.000004</t>
  </si>
  <si>
    <t>Билет</t>
  </si>
  <si>
    <t>бумажный</t>
  </si>
  <si>
    <t>БИЛЕТ ПРОЕЗДНОЙ В Г.УСТЬ-КАМЕНОГОРСК</t>
  </si>
  <si>
    <t>ОТТ</t>
  </si>
  <si>
    <t>Штука</t>
  </si>
  <si>
    <t>172313.190.000005</t>
  </si>
  <si>
    <t>БИЛЕТ ПРОЕЗДНОЙ В Г.СЕМЕЙ</t>
  </si>
  <si>
    <t>105111.900.000000</t>
  </si>
  <si>
    <t>Молоко концентрированное</t>
  </si>
  <si>
    <t>жирность 4-8,6%</t>
  </si>
  <si>
    <t>МОЛОКО КОНЦ.</t>
  </si>
  <si>
    <t>ЗЦПТ</t>
  </si>
  <si>
    <t>в течение 15 календарных дней с момента подачи заявки</t>
  </si>
  <si>
    <t>192021.530.000001</t>
  </si>
  <si>
    <t>Бензин для двигателей с искровым зажиганием</t>
  </si>
  <si>
    <t>марка АИ-92</t>
  </si>
  <si>
    <t>БЕНЗИН АИ-92/АИ-93 ТАЛОНЫ/ ТОПЛИВНЫЕ КАРТЫ</t>
  </si>
  <si>
    <t>137-4</t>
  </si>
  <si>
    <t>Литр (куб. дм.)</t>
  </si>
  <si>
    <t>ОВХ</t>
  </si>
  <si>
    <t xml:space="preserve">501100105  </t>
  </si>
  <si>
    <t>192021.550.000000</t>
  </si>
  <si>
    <t>марка АИ-95</t>
  </si>
  <si>
    <t>БЕНЗИН АИ-95 ТАЛОНЫ/ ТОПЛИВНЫЕ КАРТЫ</t>
  </si>
  <si>
    <t xml:space="preserve">501100112  </t>
  </si>
  <si>
    <t>192026.510.000001</t>
  </si>
  <si>
    <t>Топливо дизельное</t>
  </si>
  <si>
    <t>зимнее</t>
  </si>
  <si>
    <t>ДИЗТОПЛИВО ЗИМНЕЕ талоны/ топливные карты</t>
  </si>
  <si>
    <t xml:space="preserve">502100103  </t>
  </si>
  <si>
    <t>ДИЗТОПЛИВО ТАЛОНЫ/ ТОПЛИВНЫЕ КАРТЫ</t>
  </si>
  <si>
    <t xml:space="preserve">502100104  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</si>
  <si>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</si>
  <si>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</si>
  <si>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</si>
  <si>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</si>
  <si>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</si>
  <si>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</si>
  <si>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</si>
  <si>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</si>
  <si>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</si>
  <si>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</si>
  <si>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</si>
  <si>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</si>
  <si>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</si>
  <si>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</si>
  <si>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</si>
  <si>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</si>
  <si>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</si>
  <si>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</si>
  <si>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</si>
  <si>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</si>
  <si>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</si>
  <si>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</si>
  <si>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</si>
  <si>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</si>
  <si>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</si>
  <si>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</si>
  <si>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</si>
  <si>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</si>
  <si>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</si>
  <si>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</si>
  <si>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</si>
  <si>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</si>
  <si>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</si>
  <si>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</si>
  <si>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</si>
  <si>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</si>
  <si>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</si>
  <si>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</si>
  <si>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</si>
  <si>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</si>
  <si>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</si>
  <si>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</si>
  <si>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</si>
  <si>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</si>
  <si>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Ремонт транспорта подрядным способом. Ремонт служебных легковых автомобилей</t>
  </si>
  <si>
    <t>Управление механизации и транспорта</t>
  </si>
  <si>
    <t>331224.100.000000</t>
  </si>
  <si>
    <t>Работы по ремонту/модернизации спецтехники (кроме автомобилей, оборудования)</t>
  </si>
  <si>
    <t>Ремонт транспорта подрядным способом. Ремонт гидрооборудовании спецтехники</t>
  </si>
  <si>
    <t>Ремонт транспорта подрядным способом. Ремонт топливных аппаратур дизельных автомобилей</t>
  </si>
  <si>
    <t>331213.100.000000</t>
  </si>
  <si>
    <t>Работы по ремонту/модернизации подшипников/зубчатых колес/передач и аналогичного приводного оборудования</t>
  </si>
  <si>
    <t>Ремонт транспорта подрядным способом. Расточка гильз, блоков и шлифовка коленчатых валов, реставрация блоков и головок блоков двигателей.</t>
  </si>
  <si>
    <t>370011.100.000000</t>
  </si>
  <si>
    <t>Сантехнические работы</t>
  </si>
  <si>
    <t>Сантехнические работы. Ремонт систем отопления, водоснабжения и канализации</t>
  </si>
  <si>
    <t>137-2</t>
  </si>
  <si>
    <t>Производственно-техническое управление</t>
  </si>
  <si>
    <t>422123.200.000000</t>
  </si>
  <si>
    <t>Работы по ремонту/реконструкции систем водоснабжения/водопровода</t>
  </si>
  <si>
    <t>Ремонт инженерных сетей. Ремонтные работы связанные с системой отопления, водоснабжения и канализации</t>
  </si>
  <si>
    <t>431212.300.000001</t>
  </si>
  <si>
    <t>Работы аварийно-восстановительные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</si>
  <si>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</si>
  <si>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Ремонт зданий подряд. способом. Аварийный и текущий ремонт на системах водоснабжения, отопления и канализации, работы, выявленные после опрессовки зданий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</si>
  <si>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</si>
  <si>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</si>
  <si>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</si>
  <si>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Ремонт и тех. обслуж. множительной и офисной техники подряд. способом. Ремонт и техническое обслуживание копировально-множительной и офисной техники подрядным способом</t>
  </si>
  <si>
    <t>Управление телекоммуникаций г. У-Каменогорск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</si>
  <si>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</si>
  <si>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</si>
  <si>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Ремонт средств измерений подрядным способом.</t>
  </si>
  <si>
    <t>Управление метрологии</t>
  </si>
  <si>
    <t>960119.000.000001</t>
  </si>
  <si>
    <t>Услуги прачечные</t>
  </si>
  <si>
    <t xml:space="preserve">Санитарная обработка спецодежды. </t>
  </si>
  <si>
    <t>Управление по контролю надежности и охране труда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</si>
  <si>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</si>
  <si>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</si>
  <si>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Техническое обслуживание и ППР систем пожарной автоматики объектов. </t>
  </si>
  <si>
    <t>749020.000.000009</t>
  </si>
  <si>
    <t>Услуги по страхованию от несчастных случаев</t>
  </si>
  <si>
    <t xml:space="preserve">Обязательное страхование работников. </t>
  </si>
  <si>
    <t>140-11</t>
  </si>
  <si>
    <t>531012.200.000000</t>
  </si>
  <si>
    <t>Универсальные услуги почтовой связи</t>
  </si>
  <si>
    <t>Универсальные услуги почтовой связи (нерегиструемых почтовых отправлений)</t>
  </si>
  <si>
    <t xml:space="preserve">Прочие услуги / почтовые услуги. </t>
  </si>
  <si>
    <t>140-6</t>
  </si>
  <si>
    <t>Канцелярия</t>
  </si>
  <si>
    <t>532011.110.000000</t>
  </si>
  <si>
    <t>Услуги по ускоренной/курьерской почтовой связи</t>
  </si>
  <si>
    <t xml:space="preserve">Прочие услуги / курьерские услуги. </t>
  </si>
  <si>
    <t>960919.900.000002</t>
  </si>
  <si>
    <t>Услуги по предоставлению лицензий на право использования юридической справочно-информационной системой</t>
  </si>
  <si>
    <t>Услуги по предоставлению лицензий на право использования к юридической справочно-информационной системой</t>
  </si>
  <si>
    <t>Информационно-правовые услуги. ИС "Параграф"</t>
  </si>
  <si>
    <t>140-2</t>
  </si>
  <si>
    <t>Юридическое управление</t>
  </si>
  <si>
    <t>749020.000.000104</t>
  </si>
  <si>
    <t>Услуги по мониторингу местного содержания в закупках товаров, работ, услуг</t>
  </si>
  <si>
    <t>Информационные услуги. Сопровождение карты мониторинга</t>
  </si>
  <si>
    <t>Управление материально-технического снабжения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</si>
  <si>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</si>
  <si>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</si>
  <si>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</si>
  <si>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Информационные услуги. Услуги по актуализации справочника ЕНС ТРУ</t>
  </si>
  <si>
    <t>620920.000.000007</t>
  </si>
  <si>
    <t>Услуги по пользованию информационной системой электронных закупок</t>
  </si>
  <si>
    <t>Информационные услуги. Услуги по предоставлению доступа к Информационной Системе Электронных Закупок</t>
  </si>
  <si>
    <t>Управление закупок</t>
  </si>
  <si>
    <t>331215.200.000000</t>
  </si>
  <si>
    <t>Услуги по техническому обслуживанию лифтов/лифтовых шахт и аналогичного оборудования</t>
  </si>
  <si>
    <t>Коммунальные услуги прочие. Сервисное обслуживание и ремонт лифта (вкючает в себя: проверка надежности функционирования всех блоков, устройств, узлов; периодические профилактические работы; ремонт устройств, сменных узлов. блоков) по адресу ул. Протазанова 117-20</t>
  </si>
  <si>
    <t>Управление административно-хозяйственное</t>
  </si>
  <si>
    <t>960919.900.000013</t>
  </si>
  <si>
    <t>Услуги по техническому обслуживанию дверей/ворот/турникетных систем/ограждений и аналогичных изделий</t>
  </si>
  <si>
    <t>Коммунальные услуги прочие. Сервисное обслуживание и ремонт подъездной домофонной системы (вкючает в себя: проверка надежности функционирования всех блоков, устройств, узлов; переодические профилактические работы; ремонт устройств, сменных узлов. боков) по адресу ул. Протазанова 117-20</t>
  </si>
  <si>
    <t>683211.900.000000</t>
  </si>
  <si>
    <t>Услуги организаций по управлению общим имуществом</t>
  </si>
  <si>
    <t>Услуги организаций (КСК,КСП) по управлению общим имуществом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</si>
  <si>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66,5м2, ул. Протазанова 117-20</t>
  </si>
  <si>
    <t>619010.900.000004</t>
  </si>
  <si>
    <t>Услуги по предоставлению платного телевидения</t>
  </si>
  <si>
    <t>Коммунальные услуги прочие. Сервисное обслуживание кабельной сети (включает в себя: техническое обслуживание сети кабельного телевидения и передачи данных) по адресу ул. Протазанова 117-20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</si>
  <si>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83,5м2, ул. Менделеева,21-19</t>
  </si>
  <si>
    <t>Коммунальные услуги прочие. Сервисное обслуживание: профилактические и ремонтные работы по общедомовому имуществу в соответствии с установленными строительными нормами обслуживания жилых зданий, Правилами и требованиями противопожарной безопасности. Служебная квартира  Общая площадь 141,8м2, пр Сатпаева 7</t>
  </si>
  <si>
    <t>682012.960.000000</t>
  </si>
  <si>
    <t>Услуги по аренде административных/производственных помещений</t>
  </si>
  <si>
    <t>Аренда нежилых помещений под офис. Аренда офисных помещений</t>
  </si>
  <si>
    <t>137-24</t>
  </si>
  <si>
    <t>г.Астана, район "Есиль"</t>
  </si>
  <si>
    <t>749020.000.000075</t>
  </si>
  <si>
    <t>Услуги по освидетельствованию грузоподъемных механизмов</t>
  </si>
  <si>
    <t>Услуги экспертизы грузоподъемных механизмов. Проведение экспертизы грузоподъемных механизмов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</si>
  <si>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</si>
  <si>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</si>
  <si>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Обязат. страхование ГПО владельцев автотрансп. средств.</t>
  </si>
  <si>
    <t>749020.000.000012</t>
  </si>
  <si>
    <t>Услуги по страхованию автомобильного транспорта</t>
  </si>
  <si>
    <t>Добровольное страхование владельцев автотранспортных средств (колесные трактора и тракторные прицепы)</t>
  </si>
  <si>
    <t>331219.206.000000</t>
  </si>
  <si>
    <t>Услуги по техническому обслуживанию автотранспорта/специальной техники</t>
  </si>
  <si>
    <t>Техобслуживание автотранспорта. Техническое обслуживание служебных легковых автомобилей</t>
  </si>
  <si>
    <t>Техобслуживание автотранспорта. Техническое обслуживание снегоходов и снегоболотоходов</t>
  </si>
  <si>
    <t>712014.000.000000</t>
  </si>
  <si>
    <t>Услуги по техническому контролю (осмотру) дорожных транспортных средств</t>
  </si>
  <si>
    <t>Техосмотр автотранспорта. Годовой техосмотр автотранспорта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</si>
  <si>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</si>
  <si>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</si>
  <si>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</si>
  <si>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Услуги автотранспорта. Услуги пассажирского автомобиля по У-Ка РЭС</t>
  </si>
  <si>
    <t>Услуги автотранспорта. Услуги пассажирского автомобиля по Левобережный РЭС</t>
  </si>
  <si>
    <t>Услуги автотранспорта. Услуги пассажирского автомобиля по Семей РЭС</t>
  </si>
  <si>
    <t>749020.000.000130</t>
  </si>
  <si>
    <t>Услуги страхования экологические</t>
  </si>
  <si>
    <t>Обязательное экологическое страхование. ГПО физических и юридических лиц, являющихся собственниками опасных отходов или осуществляющих обращение с такими отходами (ст.293 п.7 ЭК РК)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</si>
  <si>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</si>
  <si>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</si>
  <si>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</si>
  <si>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Холодное водоснабжение. Качество подаваемой воды должно соответствовать с требованиями законадательства РК, санитарно-гигиенических норм и правил, государственных стандартов</t>
  </si>
  <si>
    <t>370011.900.000000</t>
  </si>
  <si>
    <t>Услуги по удалению сточных вод</t>
  </si>
  <si>
    <t>Услуги по удалению сточных вод (отведение)</t>
  </si>
  <si>
    <t>Прием сточных вод. Услуга должна соответствовать Правилам приема сточных вод в системы водоотведения населенных пунктов, утвержденными Постановлением Правительства РК от 28 мая 2009 года № 788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</si>
  <si>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</si>
  <si>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</si>
  <si>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</si>
  <si>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Теплоэнергия на хоз. нужды. Параметры, устанавливающие качество отпускаемой тепловой энергии, определяются по показаниям КИП и должны соответствовать требованиям нормативно-технической документации</t>
  </si>
  <si>
    <t>370012.000.000000</t>
  </si>
  <si>
    <t>Услуги по опорожнению/очищению отходов выгребных ям/отстойников/септиков/туалетов</t>
  </si>
  <si>
    <t xml:space="preserve">Вывоз жидких нечистот. </t>
  </si>
  <si>
    <t>712019.000.000009</t>
  </si>
  <si>
    <t>Услуги по диагностированию/экспертизе/анализу/испытаниям/тестированию/осмотру</t>
  </si>
  <si>
    <t xml:space="preserve">Услуги энергоэкспертизы. 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</si>
  <si>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</si>
  <si>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</si>
  <si>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содержанию оборудования. ТО Теплосчетчиков</t>
  </si>
  <si>
    <t>381129.000.000000</t>
  </si>
  <si>
    <t>Услуги по вывозу (сбору) неопасных отходов/имущества/материалов</t>
  </si>
  <si>
    <t>Вывоз мусора. Регулярный вывоз твердых бытовых отходов, строительного и крупногабаритного мусора, грунта</t>
  </si>
  <si>
    <t>382129.000.000000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</si>
  <si>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</si>
  <si>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</si>
  <si>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Захоронение ТБО. Захоронение твердо-бытовых отходов на городской свалке</t>
  </si>
  <si>
    <t>620230.000.000001</t>
  </si>
  <si>
    <t>Услуги по сопровождению и технической поддержке информационной системы</t>
  </si>
  <si>
    <t xml:space="preserve">Услуги по сопровождению системы электронного документооборота. </t>
  </si>
  <si>
    <t>620920.000.000001</t>
  </si>
  <si>
    <t>Услуги по администрированию и техническому обслуживанию программного обеспечения</t>
  </si>
  <si>
    <t>613010.000.000000</t>
  </si>
  <si>
    <t>Услуги спутниковой связи</t>
  </si>
  <si>
    <t>Передача данных АСКУЭ - спутник. Передача данных АСКУЭ посредством спутниковой сети</t>
  </si>
  <si>
    <t>140-15</t>
  </si>
  <si>
    <t>Связь - спутниковая. Сеть спутниковой телефонной связи и передачи данных</t>
  </si>
  <si>
    <t>612030.900.000000</t>
  </si>
  <si>
    <t>Услуги по передаче данных</t>
  </si>
  <si>
    <t>Услуги по передаче данных по сетям телекоммуникационным беспроводным</t>
  </si>
  <si>
    <t>Передача данных АСКУЭ - интернет. Канал беспроводного доступа для передачи данных АСКУЭ</t>
  </si>
  <si>
    <t>Связь - спутниковая (мобильная). Сеть спутниковой мобильной  телефонной связи</t>
  </si>
  <si>
    <t>612011.100.000000</t>
  </si>
  <si>
    <t>Услуги сотовой связи</t>
  </si>
  <si>
    <t>Связь - сотовая связь. Мобильная телефонная связь стандарта GSM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</si>
  <si>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</si>
  <si>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</si>
  <si>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</si>
  <si>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Связь - междугородние переговоры. Телефонная связь между населенными пунктами РК</t>
  </si>
  <si>
    <t>619010.200.000000</t>
  </si>
  <si>
    <t>Услуги по предоставлению IP-телефонии</t>
  </si>
  <si>
    <t>Услуга IP-телефонии с предоставлением виртуальной карты и корпоративного счета</t>
  </si>
  <si>
    <t>Связь - услуга телекоммуникаций. услуга  IP-телефонии</t>
  </si>
  <si>
    <t>Связь - абонентская телефон. Телефонная связь внутри населенного пункта РК</t>
  </si>
  <si>
    <t>Связь - абонентская прочая. аренда прямых линий</t>
  </si>
  <si>
    <t>Связь - абонентская  (СТОП). Подключение к СТОП  г. Усть-Каменогорск</t>
  </si>
  <si>
    <t>Связь - абонентская  (СТОП). Подключение к СТОП г. Семей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</si>
  <si>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</si>
  <si>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</si>
  <si>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</si>
  <si>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Связь - интернет 4х512. Подключение к глобальной сети Интернет по технологии xDSL по выделенным каналам 4х512</t>
  </si>
  <si>
    <t>611030.900.000000</t>
  </si>
  <si>
    <t>Услуги по передаче данных по сетям телекоммуникационным проводным</t>
  </si>
  <si>
    <t>Передача данных АСКУЭ - выделенная линия.  XDSL канал передачи данных по выделенной линии с предоставлением не менее 6 внешних IP адресов.Пропускная способность канала 256 (Kb/s)</t>
  </si>
  <si>
    <t xml:space="preserve">Защищенная корпоративная IP-сеть на территории ВКО. 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</si>
  <si>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</si>
  <si>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</si>
  <si>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</si>
  <si>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Поддержка сайта. Оказание услуг хостинга сайта и регистрации доменов в сети интернет</t>
  </si>
  <si>
    <t>Передача данных АСКУЭ - сотовая связь. Аренда каналов Сети GSM/GPRS для передачи данных АСКУЭ</t>
  </si>
  <si>
    <t xml:space="preserve">Услуги по технической поддержке программного комплекса АСКУЭ. </t>
  </si>
  <si>
    <t>773914.000.000000</t>
  </si>
  <si>
    <t>Услуги по аренде телекоммуникационного оборудования</t>
  </si>
  <si>
    <t>773312.000.000000</t>
  </si>
  <si>
    <t>Услуги по аренде серверного оборудования</t>
  </si>
  <si>
    <t>331319.100.000001</t>
  </si>
  <si>
    <t>Услуги по техническому обслуживанию сетей и оборудования связи</t>
  </si>
  <si>
    <t xml:space="preserve">Услуги по эксплуатационному обслуживанию телекоммуникационного оборудования. </t>
  </si>
  <si>
    <t xml:space="preserve">Услуги по администрированию и техническому обслуживанию программно-аппаратного комплекса. </t>
  </si>
  <si>
    <t>749014.000.000000</t>
  </si>
  <si>
    <t>Услуги по прогнозу погоды и метеорологии</t>
  </si>
  <si>
    <t>Информационные услуги. Прогноз погоды</t>
  </si>
  <si>
    <t>351210.130.000000</t>
  </si>
  <si>
    <t>Услуги по организации балансирования производства-потребления электрической энергии</t>
  </si>
  <si>
    <t>Организация балансирования электроэнергии. Услуги системного оператора  организации и функционированию балансирующего рынка</t>
  </si>
  <si>
    <t>351310.100.000000</t>
  </si>
  <si>
    <t>Услуги по передаче/распределению электроэнергии</t>
  </si>
  <si>
    <t>Затраты на транзит эл/эн - прочие. в соответствии с п.п.6. п.10 Правил организации и функционирования РРЭЭ</t>
  </si>
  <si>
    <t>712019.000.000005</t>
  </si>
  <si>
    <t>Услуги по поверке средств измерений</t>
  </si>
  <si>
    <t>Поверка средств измерений.</t>
  </si>
  <si>
    <t>Поверка средств измерений. Поверка образцовых средств измерений</t>
  </si>
  <si>
    <t>4 Р</t>
  </si>
  <si>
    <t>5 Р</t>
  </si>
  <si>
    <t>6 Р</t>
  </si>
  <si>
    <t>7 Р</t>
  </si>
  <si>
    <t>8 Р</t>
  </si>
  <si>
    <t>9 Р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</si>
  <si>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</si>
  <si>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</si>
  <si>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</si>
  <si>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</si>
  <si>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</si>
  <si>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</si>
  <si>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</si>
  <si>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</si>
  <si>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</si>
  <si>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</si>
  <si>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</si>
  <si>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</si>
  <si>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</si>
  <si>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</si>
  <si>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</si>
  <si>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</si>
  <si>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</si>
  <si>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</si>
  <si>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</si>
  <si>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</si>
  <si>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</si>
  <si>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</si>
  <si>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</si>
  <si>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</si>
  <si>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</si>
  <si>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</si>
  <si>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</si>
  <si>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</si>
  <si>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</si>
  <si>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</si>
  <si>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</si>
  <si>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</si>
  <si>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</si>
  <si>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</si>
  <si>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</si>
  <si>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</si>
  <si>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</si>
  <si>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</si>
  <si>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</si>
  <si>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</si>
  <si>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</si>
  <si>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</si>
  <si>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</si>
  <si>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</si>
  <si>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</si>
  <si>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</si>
  <si>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</si>
  <si>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</si>
  <si>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</si>
  <si>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</si>
  <si>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</si>
  <si>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</si>
  <si>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</si>
  <si>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</si>
  <si>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</si>
  <si>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</si>
  <si>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</si>
  <si>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</si>
  <si>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</si>
  <si>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</si>
  <si>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</si>
  <si>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</si>
  <si>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</si>
  <si>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</si>
  <si>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</si>
  <si>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</si>
  <si>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</si>
  <si>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</si>
  <si>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</si>
  <si>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</si>
  <si>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</si>
  <si>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</si>
  <si>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</si>
  <si>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</si>
  <si>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</si>
  <si>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</si>
  <si>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</si>
  <si>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</si>
  <si>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</si>
  <si>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</si>
  <si>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</si>
  <si>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</si>
  <si>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</si>
  <si>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</si>
  <si>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</si>
  <si>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</si>
  <si>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</si>
  <si>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</si>
  <si>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</si>
  <si>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</si>
  <si>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</si>
  <si>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</si>
  <si>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</si>
  <si>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</si>
  <si>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</si>
  <si>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</si>
  <si>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</si>
  <si>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</si>
  <si>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</si>
  <si>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</si>
  <si>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</si>
  <si>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</si>
  <si>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</si>
  <si>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</si>
  <si>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</si>
  <si>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</si>
  <si>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</si>
  <si>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</si>
  <si>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</si>
  <si>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</si>
  <si>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</si>
  <si>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</si>
  <si>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</si>
  <si>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</si>
  <si>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</si>
  <si>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</si>
  <si>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</si>
  <si>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</si>
  <si>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</si>
  <si>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</si>
  <si>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</si>
  <si>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</si>
  <si>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</si>
  <si>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</si>
  <si>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</si>
  <si>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</si>
  <si>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</si>
  <si>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</si>
  <si>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</si>
  <si>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</si>
  <si>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</si>
  <si>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</si>
  <si>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</si>
  <si>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</si>
  <si>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</si>
  <si>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</si>
  <si>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</si>
  <si>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С Января 2018 по Декабрь 2018</t>
  </si>
  <si>
    <t>С Февраля 2018 по Июль 2018</t>
  </si>
  <si>
    <t>С Апреля 2018 по Октябрь 2018</t>
  </si>
  <si>
    <t>С Июня 2018 по Август 2018</t>
  </si>
  <si>
    <t>С Марта 2018 по Декабрь 2018</t>
  </si>
  <si>
    <t>С Января 2018 по Октябрь 2018</t>
  </si>
  <si>
    <t>Предоплата 100%</t>
  </si>
  <si>
    <t>192026.520.000000</t>
  </si>
  <si>
    <t>межсезонное</t>
  </si>
  <si>
    <t>С Января 2018 по Июнь 2018</t>
  </si>
  <si>
    <t>С Января 2018 по Март 2018</t>
  </si>
  <si>
    <t>100 шт - до 31 декабря 2017г.,
100 шт - до 31 января 2018г.,
100 шт - до 28 февраля 2018г.</t>
  </si>
  <si>
    <t>67 шт - до 31 декабря 2017г.,
67 шт - до 31 января 2018г.,
67 шт - до 28 февраля 2018г.</t>
  </si>
  <si>
    <t>Предоплата 30%, окончательный платеж 70%</t>
  </si>
  <si>
    <t>Окончательный платеж 100%</t>
  </si>
  <si>
    <t>Восточно-Казахстанская область, г.Усть-Каменогорск, ул. Бажова,10</t>
  </si>
  <si>
    <t>Восточно-Казахстанская область, г.Усть-Каменогорск</t>
  </si>
  <si>
    <t>Восточно-Казахстанская область, г.Семей</t>
  </si>
  <si>
    <t>Восточно-Казахстанская область, г.Зыряновск</t>
  </si>
  <si>
    <t>Восточно-Казахстанская область, г.Курчатов</t>
  </si>
  <si>
    <t>Восточно-Казахстанская область, г.Серебрянск</t>
  </si>
  <si>
    <t>Восточно-Казахстанская область, п.Hовая Бухтарма</t>
  </si>
  <si>
    <t>Восточно-Казахстанская область, п.Глубокое</t>
  </si>
  <si>
    <t>Восточно-Казахстанская область, п.Первомайский</t>
  </si>
  <si>
    <t>Восточно-Казахстанская область, с.Акжар, Тарбагатайский р-н</t>
  </si>
  <si>
    <t>Восточно-Казахстанская область, с.Аксуат, Тарбагатайский р-н</t>
  </si>
  <si>
    <t>Восточно-Казахстанская область, с.Бородулиха</t>
  </si>
  <si>
    <t>Восточно-Казахстанская область, с.Кабанбай</t>
  </si>
  <si>
    <t>Восточно-Казахстанская область, с.Карааул</t>
  </si>
  <si>
    <t>Восточно-Казахстанская область, с.Катон-Карагай</t>
  </si>
  <si>
    <t>Восточно-Казахстанская область, с.Курчум</t>
  </si>
  <si>
    <t>Восточно-Казахстанская область, с.Самарское</t>
  </si>
  <si>
    <t>Восточно-Казахстанская область, с.Секисовка, Глубоковский р-н</t>
  </si>
  <si>
    <t>Восточно-Казахстанская область, с.Таврическое</t>
  </si>
  <si>
    <t>Восточно-Казахстанская область, с.Теректы</t>
  </si>
  <si>
    <t>Восточно-Казахстанская область, с.Улкен Нарын</t>
  </si>
  <si>
    <t>Восточно-Казахстанская область, г.Аягоз</t>
  </si>
  <si>
    <t>Восточно-Казахстанская область, г.Зайсан</t>
  </si>
  <si>
    <t>Восточно-Казахстанская область, с.Кокпекты</t>
  </si>
  <si>
    <t>Восточно-Казахстанская область, г.Риддер</t>
  </si>
  <si>
    <t>Восточно-Казахстанская область, с.Урджар</t>
  </si>
  <si>
    <t>Восточно-Казахстанская область, г.Шар</t>
  </si>
  <si>
    <t>Восточно-Казахстанская область, г.Шемонаиха</t>
  </si>
  <si>
    <t>Восточно-Казахстанская область, п.Белоусовка</t>
  </si>
  <si>
    <t>Восточно-Казахстанская область, п.Верхнеберезовка</t>
  </si>
  <si>
    <t>Восточно-Казахстанская область, с.Маканчи</t>
  </si>
  <si>
    <t>Восточно-Казахстанская область</t>
  </si>
  <si>
    <t>Управляющий директор по техническим управлениям</t>
  </si>
  <si>
    <t>И.о. управляющего директора по обеспечению</t>
  </si>
  <si>
    <t>Начальник юридического управления</t>
  </si>
  <si>
    <t>Начальник управления экономики</t>
  </si>
  <si>
    <t>Перечень первоочередных закупок товаров, работ и услуг на 2018 год по АО "Восточно-Казахстанская региональная энергетическая компания"</t>
  </si>
  <si>
    <t>Программное сопровождение. Услуги по лицензионому сопровождению  программного обеспечения (антивирус).</t>
  </si>
  <si>
    <t>Программное сопровождение. Обновление программного комплекса "SANA-2001" под WINDOWsОбновление всех текущих редакций годовое сопровождение.</t>
  </si>
  <si>
    <t>Аренда нежилых помещений прочая. Аренда мест в нежилом помещении.с.Маканчи.</t>
  </si>
  <si>
    <t>Аренда прочая. Аренда мест на антенно-мачтовом сооружении с. Маканчи.</t>
  </si>
  <si>
    <t>Аренда оборудования. Аренда серверного оборудования для размещения баз данных и конфигурации  биллинговой информационной системы "CUBIC Energy".</t>
  </si>
  <si>
    <t>Аренда прочая. Аренда кабельной канализации г.Усть -Камгногорск 0,52канал/км (от к.к №1 ул.Ворошилова 146 до здания АО "ВК РЭК" ул.Ворошилова 154).</t>
  </si>
  <si>
    <t>Аренда прочая. Аренда кабельной канализации г.Усть -Каменогоск 1.418 канал/км (отк.к. №3135 до ул.Бажова).</t>
  </si>
  <si>
    <t xml:space="preserve">Аренда нежилых помещений прочая. Аренда нежилого помещения в комнате сторонних операторов для установки оборудования АО "ВК РЭК" к  СТОП  г. Усть-Каменогорск АТС-47. </t>
  </si>
  <si>
    <t>И.о. начальника управления материально-технического снабжения</t>
  </si>
  <si>
    <t>Промежуточный платеж 100%</t>
  </si>
  <si>
    <t>ТПХ</t>
  </si>
  <si>
    <t>Примечание</t>
  </si>
  <si>
    <t>Тип ТРУ</t>
  </si>
  <si>
    <t>АО ВК РЭК</t>
  </si>
  <si>
    <t>Номенклатурный код</t>
  </si>
  <si>
    <t>Сумма,  планируемая для закупок ТРУ с НДС,  тенге</t>
  </si>
  <si>
    <r>
      <t xml:space="preserve">Место (адрес) осуществления закупок: </t>
    </r>
    <r>
      <rPr>
        <b/>
        <u/>
        <sz val="12"/>
        <rFont val="Times New Roman"/>
        <family val="1"/>
        <charset val="204"/>
      </rPr>
      <t>Восточно-Казахстанская область,  г.Усть-Каменогорск, ул. Бажова,10</t>
    </r>
  </si>
  <si>
    <r>
      <t xml:space="preserve">Условия поставки по ИНКОТЕРМС 2010: </t>
    </r>
    <r>
      <rPr>
        <b/>
        <u/>
        <sz val="12"/>
        <rFont val="Times New Roman"/>
        <family val="1"/>
        <charset val="204"/>
      </rPr>
      <t>DDP</t>
    </r>
  </si>
  <si>
    <t>Место поставки товара, выполнения работ, оказания услуг</t>
  </si>
  <si>
    <t>Наименование Организатора</t>
  </si>
  <si>
    <t>Наименование Заказчика</t>
  </si>
  <si>
    <t>2а</t>
  </si>
  <si>
    <t>ВСЕГО</t>
  </si>
  <si>
    <t>Тендер</t>
  </si>
  <si>
    <t>2021г.</t>
  </si>
  <si>
    <t>2022г.</t>
  </si>
  <si>
    <t>-</t>
  </si>
  <si>
    <t xml:space="preserve">  </t>
  </si>
  <si>
    <t>У</t>
  </si>
  <si>
    <t>ИТОГО ПО УСЛУГАМ</t>
  </si>
  <si>
    <t>УСЛУГИ</t>
  </si>
  <si>
    <t>ТОВАРЫ</t>
  </si>
  <si>
    <t>ИТОГО ПО ТОВАРАМ</t>
  </si>
  <si>
    <t>РАБОТЫ</t>
  </si>
  <si>
    <t>ИТОГО ПО РАБОТАМ</t>
  </si>
  <si>
    <t>Условия оплаты 
(размер авансового платежа), %</t>
  </si>
  <si>
    <t>Основания для одного
источника</t>
  </si>
  <si>
    <t>Срок осуществления
закупок</t>
  </si>
  <si>
    <r>
      <t xml:space="preserve">ИНКОТЕРМС 2010 бойынша жеткізу шарты: </t>
    </r>
    <r>
      <rPr>
        <b/>
        <u/>
        <sz val="12"/>
        <rFont val="Times New Roman"/>
        <family val="1"/>
        <charset val="204"/>
      </rPr>
      <t>DDP</t>
    </r>
  </si>
  <si>
    <t>ТЖҚ үлгісі</t>
  </si>
  <si>
    <t>Номенклатуралық код</t>
  </si>
  <si>
    <t xml:space="preserve">Сатып алынатын тауарлар, жұмыстар, қызметтер атауы </t>
  </si>
  <si>
    <t>Қосымша сипаттамасы</t>
  </si>
  <si>
    <t>Сатып алу тәсілі</t>
  </si>
  <si>
    <t>Бір көзден алу үшн негіздеме</t>
  </si>
  <si>
    <t>Сатып алду жүзеге асыру мерзімі</t>
  </si>
  <si>
    <t>Сатып алынатын тауарды жеткізу, жұмыстарды орындау, қызметтерді көрсету орны</t>
  </si>
  <si>
    <t>Қызмет көрсету, жұмысты орындау, тауарды жеткізу мерзімі</t>
  </si>
  <si>
    <t>Төлеу шарттары (аванстық төлем мөлшері), %</t>
  </si>
  <si>
    <t>Өлшем бірлігі</t>
  </si>
  <si>
    <t>2021ж.</t>
  </si>
  <si>
    <t>2022ж.</t>
  </si>
  <si>
    <t xml:space="preserve">ҚҚС есебінсіз, бірлікке жоспарланған баға </t>
  </si>
  <si>
    <t>ТЖҚ сатып алудың жоспарлы сомасы, ҚҚС есебінсіз, теңге</t>
  </si>
  <si>
    <t>Басқарма Төрағасы</t>
  </si>
  <si>
    <t>ТАУРАЛАР</t>
  </si>
  <si>
    <t>ТАУАР БОЙЫНША БАРЛЫҒЫ</t>
  </si>
  <si>
    <t>ҚЫЗМЕТТЕР</t>
  </si>
  <si>
    <t>ҚЫЗМЕТТЕР БОЙЫНША БАРЛЫҒЫ</t>
  </si>
  <si>
    <t>ЖҰМЫСТАР</t>
  </si>
  <si>
    <t>ЖҰМЫСТАР БОЙЫНША БАРЛЫҒЫ</t>
  </si>
  <si>
    <t>ЖИЫНЫ</t>
  </si>
  <si>
    <t xml:space="preserve">Ұйымдастырушы атауы </t>
  </si>
  <si>
    <t xml:space="preserve">Тапсырыс беруші атауы </t>
  </si>
  <si>
    <t>«Шығыс Қазақстан аймақтық энергетикалық компаниясы» АҚ бойынша тауарлар, жұмыстар, қызметтерді ұзақ мерзімді сатып алу жоспары</t>
  </si>
  <si>
    <r>
      <t xml:space="preserve">Сатып алуды жүргізу орны (мекенжайы): </t>
    </r>
    <r>
      <rPr>
        <b/>
        <u/>
        <sz val="12"/>
        <rFont val="Times New Roman"/>
        <family val="1"/>
        <charset val="204"/>
      </rPr>
      <t>Шығыс Қазақстан облысы, Өскемен қ., Бажов көш., 10 үй</t>
    </r>
  </si>
  <si>
    <t>Сома, ТЖҚ сатып алу үшін жоспарланған ҚҚ-мен, теңге</t>
  </si>
  <si>
    <t>Ескерут</t>
  </si>
  <si>
    <t>ШҚ АЭК АҚ</t>
  </si>
  <si>
    <t>Модернизация и реконструкция ПС</t>
  </si>
  <si>
    <t>Реконструкция ПС 110/35/6 кВ № 2 в г.Семей</t>
  </si>
  <si>
    <t>Реконструкция ПС 35/6 кВ № 3 в г.Семей</t>
  </si>
  <si>
    <t>Реконструкция ПС 35/6 кВ № 7 в г.Семей</t>
  </si>
  <si>
    <t>Р</t>
  </si>
  <si>
    <t>Август 2020 года</t>
  </si>
  <si>
    <t>г.Семей</t>
  </si>
  <si>
    <t>Январь 2021 года - Декабрь 2022 года</t>
  </si>
  <si>
    <t>Кол-во, объем (Т)/ 
Сумма, тенге без НДС</t>
  </si>
  <si>
    <t>Планируемая цена за единицу,
тенге без НДС</t>
  </si>
  <si>
    <t>Услуги по техническому надзору</t>
  </si>
  <si>
    <t>Услуги по техническому надзору "Реконструкция ПС 35/6 кВ № 2 в г.Семей"</t>
  </si>
  <si>
    <t>Услуги по авторскому надзору</t>
  </si>
  <si>
    <t>Услуги по авторскому надзору "Реконструкция ПС 35/6 кВ № 2 в г.Семей"</t>
  </si>
  <si>
    <t>Услуги по техническому надзору "Реконструкция ПС 35/6 кВ № 3 в г.Семей"</t>
  </si>
  <si>
    <t>Услуги по авторскому надзору "Реконструкция ПС 35/6 кВ № 3 в г.Семей"</t>
  </si>
  <si>
    <t>Услуги по техническому надзору "Реконструкция ПС 35/6 кВ № 7 в г.Семей"</t>
  </si>
  <si>
    <t>Услуги по авторскому надзору "Реконструкция ПС 35/6 кВ № 7 в г.Семей"</t>
  </si>
  <si>
    <t>Установка приборов учета АСКУЭ подрядным способом</t>
  </si>
  <si>
    <t>Автоматизированная система коммерческого учета электроэнергии (АСКУЭ) бытового уровня АО "ВК РЭК" в г.Семей, ВКО</t>
  </si>
  <si>
    <t>Услуги по авторскому надзору "Автоматизированная система коммерческого учета электроэнергии (АСКУЭ) бытового уровня АО "ВК РЭК" в г.Семей, ВКО"</t>
  </si>
  <si>
    <t>Услуги по техническому надзору "Автоматизированная система коммерческого учета электроэнергии (АСКУЭ) бытового уровня АО "ВК РЭК" в г.Семей, ВКО"</t>
  </si>
  <si>
    <t xml:space="preserve">"_____" ____________ 2020ж. № ______ с/а бұйрығына Қосымша №1 </t>
  </si>
  <si>
    <r>
      <rPr>
        <b/>
        <sz val="10"/>
        <rFont val="Times New Roman"/>
        <family val="1"/>
        <charset val="204"/>
      </rPr>
      <t xml:space="preserve">Деректемелер (ұзақ мерзімді сатып алу жоспарын бекіту күні және бұйрық №) "ШҚ АЭК" АҚ Басқармасы кезекті                                                                                                       күндізгі отырысының хаттамасы №19 21.07.20ж.   </t>
    </r>
    <r>
      <rPr>
        <b/>
        <sz val="10"/>
        <color rgb="FFFF0000"/>
        <rFont val="Times New Roman"/>
        <family val="1"/>
        <charset val="204"/>
      </rPr>
      <t xml:space="preserve">    </t>
    </r>
  </si>
  <si>
    <t>Саны, көлемі (Т)/ Сомасы, теңге ҚҚС-сыз</t>
  </si>
  <si>
    <t>Услуги по авторскому надзору Реконструкция ПС 110/35/10 кВ "Левобережная"</t>
  </si>
  <si>
    <t>Сентябрь 2020 года</t>
  </si>
  <si>
    <t>г.Усть-Каменогорск</t>
  </si>
  <si>
    <t>Услуги по техническому надзору Реконструкция ПС 110/35/10 кВ "Левобережная"</t>
  </si>
  <si>
    <t>Реконструкция ПС 110/35/10 кВ "Левобережная"</t>
  </si>
  <si>
    <t>2023г.</t>
  </si>
  <si>
    <t>АО ОЭСК</t>
  </si>
  <si>
    <t>Услуги по авторскому надзору "Реконструкция ПС 35/6 кВ №7 в г. Семей"</t>
  </si>
  <si>
    <t>Январь 2022 года -Октябрь 2023 года</t>
  </si>
  <si>
    <t>Услуги по техническому надзору "Реконструкция ПС 35/6 кВ №7 в г. Семей"</t>
  </si>
  <si>
    <t>План долгосрочных закупок товаров, работ и услуг по АО "Объединённая ЭнергоCервисная Компания"</t>
  </si>
  <si>
    <t>Реквизиты (№ приказа и дата утверждения долгосрочного плана закупок)
Протокол очередного очного заседания Правления АО "ОЭСК" №19 от 21.07.20г.</t>
  </si>
  <si>
    <t>С изменениями и дополнениями от 18.09.20 (262/з); 30.12.21 (389/з); 09.09.22 (48/з);</t>
  </si>
  <si>
    <t>Декабрь 2021 года -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</si>
</sst>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&quot;  &quot;"/>
    <numFmt numFmtId="165" formatCode="0.0"/>
    <numFmt numFmtId="166" formatCode="#,##0.000"/>
    <numFmt numFmtId="167" formatCode="#,##0.0"/>
    <numFmt numFmtId="168" formatCode="[$-419]mmmm\ yyyy;@"/>
  </numFmts>
  <fonts count="25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7" fillId="0" borderId="0"/>
    <xf numFmtId="0" fontId="1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/>
    <xf numFmtId="0" fontId="4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/>
    <xf numFmtId="0" fontId="6" fillId="0" borderId="7" xfId="0" applyNumberFormat="1" applyFont="1" applyFill="1" applyBorder="1"/>
    <xf numFmtId="0" fontId="6" fillId="0" borderId="6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/>
    <xf numFmtId="0" fontId="4" fillId="0" borderId="9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 vertical="top"/>
    </xf>
    <xf numFmtId="0" fontId="4" fillId="0" borderId="6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/>
    <xf numFmtId="0" fontId="19" fillId="0" borderId="0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1" fontId="2" fillId="2" borderId="6" xfId="7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" fontId="2" fillId="0" borderId="6" xfId="7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1" fontId="18" fillId="0" borderId="6" xfId="7" applyNumberFormat="1" applyFont="1" applyFill="1" applyBorder="1" applyAlignment="1">
      <alignment horizontal="center" vertical="center"/>
    </xf>
    <xf numFmtId="0" fontId="2" fillId="0" borderId="0" xfId="0" applyFont="1"/>
    <xf numFmtId="164" fontId="2" fillId="2" borderId="6" xfId="5" applyNumberFormat="1" applyFont="1" applyFill="1" applyBorder="1" applyAlignment="1">
      <alignment horizontal="center" vertical="center" wrapText="1"/>
    </xf>
    <xf numFmtId="0" fontId="2" fillId="2" borderId="6" xfId="5" applyNumberFormat="1" applyFont="1" applyFill="1" applyBorder="1" applyAlignment="1">
      <alignment horizontal="center" vertical="center" wrapText="1"/>
    </xf>
    <xf numFmtId="1" fontId="2" fillId="2" borderId="6" xfId="5" applyNumberFormat="1" applyFont="1" applyFill="1" applyBorder="1" applyAlignment="1">
      <alignment horizontal="center" vertical="center" wrapText="1"/>
    </xf>
    <xf numFmtId="4" fontId="2" fillId="2" borderId="6" xfId="5" applyNumberFormat="1" applyFont="1" applyFill="1" applyBorder="1" applyAlignment="1">
      <alignment horizontal="center" vertical="center" wrapText="1"/>
    </xf>
    <xf numFmtId="165" fontId="2" fillId="2" borderId="6" xfId="5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>
      <alignment horizontal="center" vertical="center" wrapText="1"/>
    </xf>
    <xf numFmtId="3" fontId="2" fillId="2" borderId="6" xfId="5" applyNumberFormat="1" applyFont="1" applyFill="1" applyBorder="1" applyAlignment="1">
      <alignment horizontal="center" vertical="center" wrapText="1"/>
    </xf>
    <xf numFmtId="0" fontId="2" fillId="0" borderId="6" xfId="5" applyNumberFormat="1" applyFont="1" applyFill="1" applyBorder="1" applyAlignment="1">
      <alignment horizontal="left" vertical="center" wrapText="1"/>
    </xf>
    <xf numFmtId="0" fontId="2" fillId="0" borderId="6" xfId="5" applyNumberFormat="1" applyFont="1" applyBorder="1" applyAlignment="1">
      <alignment horizontal="center" vertical="center" wrapText="1"/>
    </xf>
    <xf numFmtId="0" fontId="2" fillId="0" borderId="6" xfId="5" applyNumberFormat="1" applyFont="1" applyBorder="1" applyAlignment="1">
      <alignment horizontal="left" vertical="center" wrapText="1"/>
    </xf>
    <xf numFmtId="1" fontId="2" fillId="0" borderId="6" xfId="5" applyNumberFormat="1" applyFont="1" applyBorder="1" applyAlignment="1">
      <alignment horizontal="center" vertical="center" wrapText="1"/>
    </xf>
    <xf numFmtId="3" fontId="2" fillId="0" borderId="6" xfId="5" applyNumberFormat="1" applyFont="1" applyBorder="1" applyAlignment="1">
      <alignment horizontal="center" vertical="center" wrapText="1"/>
    </xf>
    <xf numFmtId="0" fontId="2" fillId="0" borderId="0" xfId="5" applyNumberFormat="1" applyFont="1" applyFill="1" applyBorder="1" applyAlignment="1">
      <alignment horizontal="left" vertical="center" wrapText="1"/>
    </xf>
    <xf numFmtId="164" fontId="2" fillId="0" borderId="0" xfId="5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1" xfId="6" applyNumberFormat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6" xfId="6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3" fontId="2" fillId="0" borderId="6" xfId="5" applyNumberFormat="1" applyFont="1" applyFill="1" applyBorder="1" applyAlignment="1">
      <alignment horizontal="center" vertical="center" wrapText="1"/>
    </xf>
    <xf numFmtId="164" fontId="2" fillId="0" borderId="6" xfId="5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" fontId="2" fillId="0" borderId="6" xfId="5" applyNumberFormat="1" applyFont="1" applyFill="1" applyBorder="1" applyAlignment="1">
      <alignment horizontal="center" vertical="center" wrapText="1"/>
    </xf>
    <xf numFmtId="4" fontId="2" fillId="0" borderId="6" xfId="5" applyNumberFormat="1" applyFont="1" applyBorder="1" applyAlignment="1">
      <alignment horizontal="center" vertical="center" wrapText="1"/>
    </xf>
    <xf numFmtId="0" fontId="18" fillId="0" borderId="6" xfId="5" applyNumberFormat="1" applyFont="1" applyBorder="1" applyAlignment="1">
      <alignment horizontal="left" vertical="center" wrapText="1"/>
    </xf>
    <xf numFmtId="0" fontId="18" fillId="0" borderId="6" xfId="5" applyNumberFormat="1" applyFont="1" applyBorder="1" applyAlignment="1">
      <alignment horizontal="center"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3" fontId="18" fillId="0" borderId="6" xfId="5" applyNumberFormat="1" applyFont="1" applyBorder="1" applyAlignment="1">
      <alignment horizontal="center" vertical="center" wrapText="1"/>
    </xf>
    <xf numFmtId="3" fontId="18" fillId="0" borderId="6" xfId="5" applyNumberFormat="1" applyFont="1" applyFill="1" applyBorder="1" applyAlignment="1">
      <alignment horizontal="center" vertical="center" wrapText="1"/>
    </xf>
    <xf numFmtId="164" fontId="18" fillId="0" borderId="6" xfId="5" applyNumberFormat="1" applyFont="1" applyBorder="1" applyAlignment="1">
      <alignment horizontal="center" vertical="center" wrapText="1"/>
    </xf>
    <xf numFmtId="0" fontId="18" fillId="0" borderId="0" xfId="0" applyFont="1"/>
    <xf numFmtId="168" fontId="6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5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7" fontId="2" fillId="0" borderId="6" xfId="5" applyNumberFormat="1" applyFont="1" applyBorder="1" applyAlignment="1">
      <alignment horizontal="center" vertical="center" wrapText="1"/>
    </xf>
    <xf numFmtId="168" fontId="2" fillId="0" borderId="6" xfId="5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168" fontId="2" fillId="0" borderId="11" xfId="6" applyNumberFormat="1" applyFont="1" applyFill="1" applyBorder="1" applyAlignment="1">
      <alignment horizontal="center" vertical="center" wrapText="1"/>
    </xf>
    <xf numFmtId="1" fontId="2" fillId="0" borderId="6" xfId="5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64" fontId="2" fillId="0" borderId="6" xfId="5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10" fillId="0" borderId="0" xfId="0" applyNumberFormat="1" applyFont="1" applyFill="1" applyBorder="1"/>
    <xf numFmtId="0" fontId="11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vertical="top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/>
    <xf numFmtId="0" fontId="3" fillId="0" borderId="6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4" fontId="9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5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horizontal="right"/>
    </xf>
    <xf numFmtId="0" fontId="10" fillId="0" borderId="0" xfId="2" applyNumberFormat="1" applyFont="1" applyFill="1" applyBorder="1"/>
    <xf numFmtId="0" fontId="13" fillId="0" borderId="17" xfId="0" applyNumberFormat="1" applyFont="1" applyFill="1" applyBorder="1" applyAlignment="1">
      <alignment horizontal="center" vertical="top" wrapText="1"/>
    </xf>
    <xf numFmtId="0" fontId="22" fillId="0" borderId="6" xfId="5" applyNumberFormat="1" applyFont="1" applyBorder="1" applyAlignment="1">
      <alignment horizontal="left" vertical="center" wrapText="1"/>
    </xf>
    <xf numFmtId="164" fontId="22" fillId="0" borderId="6" xfId="5" applyNumberFormat="1" applyFont="1" applyFill="1" applyBorder="1" applyAlignment="1">
      <alignment horizontal="center" vertical="center" wrapText="1"/>
    </xf>
    <xf numFmtId="0" fontId="22" fillId="0" borderId="6" xfId="5" applyNumberFormat="1" applyFont="1" applyFill="1" applyBorder="1" applyAlignment="1">
      <alignment horizontal="left" vertical="center" wrapText="1"/>
    </xf>
    <xf numFmtId="0" fontId="22" fillId="0" borderId="6" xfId="5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6" xfId="0" applyNumberFormat="1" applyFont="1" applyFill="1" applyBorder="1"/>
    <xf numFmtId="0" fontId="23" fillId="0" borderId="6" xfId="0" applyNumberFormat="1" applyFont="1" applyFill="1" applyBorder="1" applyAlignment="1">
      <alignment wrapText="1"/>
    </xf>
    <xf numFmtId="0" fontId="22" fillId="0" borderId="6" xfId="0" applyNumberFormat="1" applyFont="1" applyFill="1" applyBorder="1" applyAlignment="1">
      <alignment horizontal="left"/>
    </xf>
    <xf numFmtId="0" fontId="22" fillId="0" borderId="6" xfId="0" applyNumberFormat="1" applyFont="1" applyFill="1" applyBorder="1" applyAlignment="1">
      <alignment horizontal="center"/>
    </xf>
    <xf numFmtId="4" fontId="22" fillId="0" borderId="6" xfId="0" applyNumberFormat="1" applyFont="1" applyFill="1" applyBorder="1" applyAlignment="1">
      <alignment horizontal="left"/>
    </xf>
    <xf numFmtId="4" fontId="23" fillId="0" borderId="6" xfId="0" applyNumberFormat="1" applyFont="1" applyFill="1" applyBorder="1" applyAlignment="1">
      <alignment horizontal="center" vertical="center"/>
    </xf>
    <xf numFmtId="4" fontId="22" fillId="0" borderId="6" xfId="5" applyNumberFormat="1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0" fontId="24" fillId="0" borderId="6" xfId="0" applyNumberFormat="1" applyFont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vertical="top"/>
    </xf>
    <xf numFmtId="0" fontId="23" fillId="0" borderId="6" xfId="0" applyNumberFormat="1" applyFont="1" applyFill="1" applyBorder="1" applyAlignment="1">
      <alignment horizontal="left"/>
    </xf>
    <xf numFmtId="4" fontId="22" fillId="0" borderId="6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0" fontId="22" fillId="0" borderId="6" xfId="5" applyNumberFormat="1" applyFont="1" applyBorder="1" applyAlignment="1">
      <alignment horizontal="center" vertical="center" wrapText="1"/>
    </xf>
    <xf numFmtId="0" fontId="24" fillId="0" borderId="6" xfId="5" applyNumberFormat="1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" fontId="22" fillId="0" borderId="6" xfId="5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2" fillId="0" borderId="6" xfId="5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14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4" fontId="9" fillId="0" borderId="13" xfId="0" applyNumberFormat="1" applyFont="1" applyFill="1" applyBorder="1" applyAlignment="1">
      <alignment horizontal="center" vertical="center" textRotation="90" wrapText="1"/>
    </xf>
    <xf numFmtId="4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left" vertical="center"/>
    </xf>
    <xf numFmtId="0" fontId="23" fillId="0" borderId="31" xfId="0" applyNumberFormat="1" applyFont="1" applyFill="1" applyBorder="1" applyAlignment="1">
      <alignment horizontal="left" vertical="center"/>
    </xf>
    <xf numFmtId="0" fontId="23" fillId="0" borderId="2" xfId="0" applyNumberFormat="1" applyFont="1" applyFill="1" applyBorder="1" applyAlignment="1">
      <alignment horizontal="left" vertical="center"/>
    </xf>
    <xf numFmtId="0" fontId="23" fillId="0" borderId="8" xfId="0" applyNumberFormat="1" applyFont="1" applyFill="1" applyBorder="1" applyAlignment="1">
      <alignment horizontal="left" vertical="center"/>
    </xf>
    <xf numFmtId="0" fontId="23" fillId="0" borderId="7" xfId="0" applyNumberFormat="1" applyFont="1" applyFill="1" applyBorder="1" applyAlignment="1">
      <alignment horizontal="left" vertical="center"/>
    </xf>
    <xf numFmtId="0" fontId="23" fillId="0" borderId="9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13" fillId="0" borderId="33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right" vertical="center" wrapText="1"/>
    </xf>
    <xf numFmtId="0" fontId="19" fillId="0" borderId="18" xfId="0" applyNumberFormat="1" applyFont="1" applyFill="1" applyBorder="1" applyAlignment="1">
      <alignment horizontal="right" vertical="center" wrapText="1"/>
    </xf>
    <xf numFmtId="0" fontId="19" fillId="0" borderId="21" xfId="0" applyNumberFormat="1" applyFont="1" applyFill="1" applyBorder="1" applyAlignment="1">
      <alignment horizontal="right" vertical="center" wrapText="1"/>
    </xf>
    <xf numFmtId="0" fontId="19" fillId="0" borderId="22" xfId="0" applyNumberFormat="1" applyFont="1" applyFill="1" applyBorder="1" applyAlignment="1">
      <alignment horizontal="right" vertical="center" wrapText="1"/>
    </xf>
    <xf numFmtId="0" fontId="19" fillId="0" borderId="23" xfId="0" applyNumberFormat="1" applyFont="1" applyFill="1" applyBorder="1" applyAlignment="1">
      <alignment horizontal="right" vertical="center" wrapText="1"/>
    </xf>
    <xf numFmtId="0" fontId="19" fillId="0" borderId="24" xfId="0" applyNumberFormat="1" applyFont="1" applyFill="1" applyBorder="1" applyAlignment="1">
      <alignment horizontal="right" vertical="center" wrapText="1"/>
    </xf>
    <xf numFmtId="0" fontId="3" fillId="0" borderId="25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21" fillId="0" borderId="14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textRotation="90" wrapText="1"/>
    </xf>
    <xf numFmtId="164" fontId="22" fillId="0" borderId="6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3" xfId="2"/>
    <cellStyle name="Обычный 3 2" xfId="3"/>
    <cellStyle name="Обычный 31" xfId="4"/>
    <cellStyle name="Обычный_Лист1" xfId="5"/>
    <cellStyle name="Обычный_Лист2" xfId="6"/>
    <cellStyle name="Обычный_Лист3" xfId="7"/>
    <cellStyle name="Процентный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13"/>
  <sheetViews>
    <sheetView view="pageBreakPreview" zoomScale="85" zoomScaleNormal="85" zoomScaleSheetLayoutView="85" workbookViewId="0">
      <selection activeCell="J12" sqref="J12"/>
    </sheetView>
  </sheetViews>
  <sheetFormatPr defaultRowHeight="12.75" x14ac:dyDescent="0.2"/>
  <cols>
    <col min="1" max="1" width="5.28515625" style="1" customWidth="1"/>
    <col min="2" max="2" width="7" style="1" customWidth="1"/>
    <col min="3" max="3" width="18.42578125" style="1" customWidth="1"/>
    <col min="4" max="4" width="25.140625" style="1" customWidth="1"/>
    <col min="5" max="5" width="27.140625" style="1" customWidth="1"/>
    <col min="6" max="6" width="33.140625" style="1" customWidth="1"/>
    <col min="7" max="7" width="14" style="1" customWidth="1"/>
    <col min="8" max="8" width="9.7109375" style="1" customWidth="1"/>
    <col min="9" max="9" width="15.28515625" style="1" customWidth="1"/>
    <col min="10" max="10" width="16" style="1" customWidth="1"/>
    <col min="11" max="12" width="21.42578125" style="1" customWidth="1"/>
    <col min="13" max="13" width="14.28515625" style="1" customWidth="1"/>
    <col min="14" max="14" width="15" style="1" customWidth="1"/>
    <col min="15" max="15" width="15.42578125" style="1" customWidth="1"/>
    <col min="16" max="16" width="9.140625" style="1" customWidth="1"/>
    <col min="17" max="17" width="15.140625" style="1" customWidth="1"/>
    <col min="18" max="18" width="13.85546875" style="1" customWidth="1"/>
    <col min="19" max="19" width="16" style="1" customWidth="1"/>
    <col min="20" max="20" width="16.42578125" style="1" customWidth="1"/>
    <col min="21" max="21" width="11.5703125" style="1" customWidth="1"/>
    <col min="22" max="22" width="13" style="1" customWidth="1"/>
    <col min="23" max="25" width="15.85546875" style="1" customWidth="1"/>
    <col min="26" max="26" width="14.42578125" style="1" customWidth="1"/>
    <col min="27" max="27" width="10.85546875" style="1" customWidth="1"/>
    <col min="28" max="28" width="11.140625" style="1" customWidth="1"/>
    <col min="29" max="29" width="14.7109375" style="1" customWidth="1"/>
    <col min="30" max="33" width="15.28515625" style="1" customWidth="1"/>
    <col min="34" max="34" width="13.7109375" style="1" customWidth="1"/>
    <col min="35" max="48" width="9.140625" style="1" customWidth="1"/>
    <col min="49" max="16384" width="9.140625" style="35"/>
  </cols>
  <sheetData>
    <row r="2" spans="1:48" x14ac:dyDescent="0.2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3"/>
      <c r="X2" s="23"/>
      <c r="Y2" s="23"/>
    </row>
    <row r="3" spans="1:48" x14ac:dyDescent="0.2">
      <c r="C3" s="21"/>
      <c r="D3" s="21"/>
      <c r="E3" s="21"/>
      <c r="F3" s="21"/>
      <c r="G3" s="21" t="s">
        <v>524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48" x14ac:dyDescent="0.2">
      <c r="C4" s="186"/>
      <c r="D4" s="186"/>
      <c r="E4" s="186"/>
      <c r="F4" s="22" t="s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Q4" s="35"/>
      <c r="AR4" s="35"/>
      <c r="AS4" s="35"/>
      <c r="AT4" s="35"/>
      <c r="AU4" s="35"/>
      <c r="AV4" s="35"/>
    </row>
    <row r="5" spans="1:48" ht="13.5" thickBot="1" x14ac:dyDescent="0.25"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</row>
    <row r="6" spans="1:48" ht="39.75" customHeight="1" x14ac:dyDescent="0.2">
      <c r="B6" s="181" t="s">
        <v>28</v>
      </c>
      <c r="C6" s="181" t="s">
        <v>26</v>
      </c>
      <c r="D6" s="181" t="s">
        <v>1</v>
      </c>
      <c r="E6" s="181" t="s">
        <v>2</v>
      </c>
      <c r="F6" s="181" t="s">
        <v>3</v>
      </c>
      <c r="G6" s="183" t="s">
        <v>4</v>
      </c>
      <c r="H6" s="183" t="s">
        <v>25</v>
      </c>
      <c r="I6" s="183" t="s">
        <v>19</v>
      </c>
      <c r="J6" s="183" t="s">
        <v>22</v>
      </c>
      <c r="K6" s="183" t="s">
        <v>5</v>
      </c>
      <c r="L6" s="183" t="s">
        <v>21</v>
      </c>
      <c r="M6" s="183" t="s">
        <v>6</v>
      </c>
      <c r="N6" s="183" t="s">
        <v>24</v>
      </c>
      <c r="O6" s="183" t="s">
        <v>20</v>
      </c>
      <c r="P6" s="181" t="s">
        <v>23</v>
      </c>
      <c r="Q6" s="181" t="s">
        <v>7</v>
      </c>
      <c r="R6" s="181" t="s">
        <v>8</v>
      </c>
      <c r="S6" s="181" t="s">
        <v>9</v>
      </c>
      <c r="T6" s="181" t="s">
        <v>10</v>
      </c>
      <c r="U6" s="181" t="s">
        <v>11</v>
      </c>
      <c r="V6" s="181" t="s">
        <v>27</v>
      </c>
      <c r="W6" s="23"/>
      <c r="X6" s="23"/>
      <c r="Y6" s="23"/>
      <c r="Z6" s="23"/>
      <c r="AA6" s="23"/>
      <c r="AB6" s="23"/>
      <c r="AC6" s="23"/>
      <c r="AD6" s="23"/>
      <c r="AT6" s="35"/>
      <c r="AU6" s="35"/>
      <c r="AV6" s="35"/>
    </row>
    <row r="7" spans="1:48" ht="28.5" customHeight="1" thickBot="1" x14ac:dyDescent="0.25">
      <c r="B7" s="182"/>
      <c r="C7" s="185"/>
      <c r="D7" s="185"/>
      <c r="E7" s="185"/>
      <c r="F7" s="182"/>
      <c r="G7" s="184"/>
      <c r="H7" s="184"/>
      <c r="I7" s="184"/>
      <c r="J7" s="184"/>
      <c r="K7" s="187"/>
      <c r="L7" s="184"/>
      <c r="M7" s="184"/>
      <c r="N7" s="184"/>
      <c r="O7" s="184"/>
      <c r="P7" s="182"/>
      <c r="Q7" s="182"/>
      <c r="R7" s="182"/>
      <c r="S7" s="185"/>
      <c r="T7" s="185"/>
      <c r="U7" s="182"/>
      <c r="V7" s="182"/>
      <c r="W7" s="23"/>
      <c r="X7" s="23"/>
      <c r="Y7" s="23"/>
      <c r="Z7" s="23"/>
      <c r="AA7" s="23"/>
      <c r="AB7" s="23"/>
      <c r="AC7" s="23"/>
      <c r="AD7" s="23"/>
      <c r="AT7" s="35"/>
      <c r="AU7" s="35"/>
      <c r="AV7" s="35"/>
    </row>
    <row r="8" spans="1:48" ht="14.25" thickBot="1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3"/>
      <c r="X8" s="23"/>
      <c r="Y8" s="23"/>
      <c r="Z8" s="23"/>
      <c r="AA8" s="23"/>
      <c r="AB8" s="23"/>
      <c r="AC8" s="23"/>
      <c r="AD8" s="23"/>
      <c r="AT8" s="35"/>
      <c r="AU8" s="35"/>
      <c r="AV8" s="35"/>
    </row>
    <row r="9" spans="1:48" ht="13.5" x14ac:dyDescent="0.2">
      <c r="B9" s="20" t="s">
        <v>12</v>
      </c>
      <c r="C9" s="3"/>
      <c r="D9" s="4"/>
      <c r="E9" s="5"/>
      <c r="F9" s="5"/>
      <c r="G9" s="6"/>
      <c r="H9" s="6"/>
      <c r="I9" s="5"/>
      <c r="J9" s="5"/>
      <c r="K9" s="5"/>
      <c r="L9" s="5"/>
      <c r="M9" s="6"/>
      <c r="N9" s="5"/>
      <c r="O9" s="5"/>
      <c r="P9" s="5"/>
      <c r="Q9" s="5"/>
      <c r="R9" s="6"/>
      <c r="S9" s="5"/>
      <c r="T9" s="7"/>
      <c r="U9" s="7"/>
      <c r="V9" s="7"/>
      <c r="W9" s="23"/>
      <c r="X9" s="23"/>
      <c r="Y9" s="23"/>
      <c r="Z9" s="23"/>
      <c r="AA9" s="23"/>
      <c r="AB9" s="23"/>
      <c r="AC9" s="23"/>
      <c r="AD9" s="23"/>
      <c r="AT9" s="35"/>
      <c r="AU9" s="35"/>
      <c r="AV9" s="35"/>
    </row>
    <row r="10" spans="1:48" ht="51" x14ac:dyDescent="0.2">
      <c r="B10" s="36" t="s">
        <v>35</v>
      </c>
      <c r="C10" s="37" t="s">
        <v>36</v>
      </c>
      <c r="D10" s="37" t="s">
        <v>37</v>
      </c>
      <c r="E10" s="37" t="s">
        <v>38</v>
      </c>
      <c r="F10" s="37" t="s">
        <v>39</v>
      </c>
      <c r="G10" s="37" t="s">
        <v>40</v>
      </c>
      <c r="H10" s="27" t="s">
        <v>41</v>
      </c>
      <c r="I10" s="27">
        <v>100</v>
      </c>
      <c r="J10" s="37" t="s">
        <v>42</v>
      </c>
      <c r="K10" s="37" t="s">
        <v>488</v>
      </c>
      <c r="L10" s="37" t="s">
        <v>489</v>
      </c>
      <c r="M10" s="27" t="s">
        <v>43</v>
      </c>
      <c r="N10" s="37" t="s">
        <v>473</v>
      </c>
      <c r="O10" s="100" t="s">
        <v>534</v>
      </c>
      <c r="P10" s="37" t="s">
        <v>44</v>
      </c>
      <c r="Q10" s="39">
        <v>449210922.99000001</v>
      </c>
      <c r="R10" s="40">
        <v>4.5</v>
      </c>
      <c r="S10" s="41">
        <v>2021449153.4550002</v>
      </c>
      <c r="T10" s="42">
        <f>S10*1.12</f>
        <v>2264023051.8696003</v>
      </c>
      <c r="U10" s="37"/>
      <c r="V10" s="28"/>
      <c r="W10" s="43" t="s">
        <v>45</v>
      </c>
      <c r="X10" s="36">
        <v>201100100</v>
      </c>
      <c r="Y10" s="98"/>
      <c r="Z10" s="23"/>
      <c r="AA10" s="23"/>
      <c r="AB10" s="23"/>
      <c r="AC10" s="23"/>
      <c r="AD10" s="23"/>
      <c r="AT10" s="35"/>
      <c r="AU10" s="35"/>
      <c r="AV10" s="35"/>
    </row>
    <row r="11" spans="1:48" s="50" customFormat="1" ht="76.5" x14ac:dyDescent="0.2">
      <c r="A11" s="1"/>
      <c r="B11" s="44" t="s">
        <v>79</v>
      </c>
      <c r="C11" s="44" t="s">
        <v>46</v>
      </c>
      <c r="D11" s="44" t="s">
        <v>47</v>
      </c>
      <c r="E11" s="44" t="s">
        <v>48</v>
      </c>
      <c r="F11" s="44" t="s">
        <v>49</v>
      </c>
      <c r="G11" s="44" t="s">
        <v>50</v>
      </c>
      <c r="H11" s="88"/>
      <c r="I11" s="46">
        <v>0</v>
      </c>
      <c r="J11" s="44" t="s">
        <v>42</v>
      </c>
      <c r="K11" s="29" t="s">
        <v>488</v>
      </c>
      <c r="L11" s="44" t="s">
        <v>489</v>
      </c>
      <c r="M11" s="30" t="s">
        <v>43</v>
      </c>
      <c r="N11" s="29" t="s">
        <v>484</v>
      </c>
      <c r="O11" s="100" t="s">
        <v>534</v>
      </c>
      <c r="P11" s="44" t="s">
        <v>51</v>
      </c>
      <c r="Q11" s="46">
        <v>300</v>
      </c>
      <c r="R11" s="47">
        <v>8500</v>
      </c>
      <c r="S11" s="47">
        <v>2550000</v>
      </c>
      <c r="T11" s="47">
        <v>2856000.0000000005</v>
      </c>
      <c r="U11" s="44"/>
      <c r="V11" s="31"/>
      <c r="W11" s="48"/>
      <c r="X11" s="49"/>
      <c r="Y11" s="98"/>
      <c r="Z11" s="23"/>
      <c r="AA11" s="23"/>
      <c r="AB11" s="23"/>
      <c r="AC11" s="23"/>
      <c r="AD11" s="2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8" s="50" customFormat="1" ht="76.5" x14ac:dyDescent="0.2">
      <c r="A12" s="1"/>
      <c r="B12" s="44" t="s">
        <v>80</v>
      </c>
      <c r="C12" s="44" t="s">
        <v>52</v>
      </c>
      <c r="D12" s="44" t="s">
        <v>47</v>
      </c>
      <c r="E12" s="44" t="s">
        <v>48</v>
      </c>
      <c r="F12" s="44" t="s">
        <v>53</v>
      </c>
      <c r="G12" s="44" t="s">
        <v>50</v>
      </c>
      <c r="H12" s="88"/>
      <c r="I12" s="46">
        <v>0</v>
      </c>
      <c r="J12" s="44" t="s">
        <v>42</v>
      </c>
      <c r="K12" s="29" t="s">
        <v>488</v>
      </c>
      <c r="L12" s="44" t="s">
        <v>490</v>
      </c>
      <c r="M12" s="30" t="s">
        <v>43</v>
      </c>
      <c r="N12" s="29" t="s">
        <v>485</v>
      </c>
      <c r="O12" s="100" t="s">
        <v>534</v>
      </c>
      <c r="P12" s="44" t="s">
        <v>51</v>
      </c>
      <c r="Q12" s="46">
        <v>201</v>
      </c>
      <c r="R12" s="47">
        <v>7998</v>
      </c>
      <c r="S12" s="47">
        <v>1607598</v>
      </c>
      <c r="T12" s="47">
        <v>1800509.7600000002</v>
      </c>
      <c r="U12" s="44"/>
      <c r="V12" s="31"/>
      <c r="W12" s="48"/>
      <c r="X12" s="49"/>
      <c r="Y12" s="98"/>
      <c r="Z12" s="23"/>
      <c r="AA12" s="23"/>
      <c r="AB12" s="23"/>
      <c r="AC12" s="23"/>
      <c r="AD12" s="2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8" s="50" customFormat="1" ht="51" x14ac:dyDescent="0.2">
      <c r="A13" s="1"/>
      <c r="B13" s="44" t="s">
        <v>81</v>
      </c>
      <c r="C13" s="44" t="s">
        <v>54</v>
      </c>
      <c r="D13" s="44" t="s">
        <v>55</v>
      </c>
      <c r="E13" s="44" t="s">
        <v>56</v>
      </c>
      <c r="F13" s="44" t="s">
        <v>57</v>
      </c>
      <c r="G13" s="44" t="s">
        <v>58</v>
      </c>
      <c r="H13" s="88"/>
      <c r="I13" s="46">
        <v>30</v>
      </c>
      <c r="J13" s="44" t="s">
        <v>42</v>
      </c>
      <c r="K13" s="29" t="s">
        <v>488</v>
      </c>
      <c r="L13" s="44" t="s">
        <v>489</v>
      </c>
      <c r="M13" s="30" t="s">
        <v>43</v>
      </c>
      <c r="N13" s="44" t="s">
        <v>59</v>
      </c>
      <c r="O13" s="100" t="s">
        <v>534</v>
      </c>
      <c r="P13" s="44" t="s">
        <v>51</v>
      </c>
      <c r="Q13" s="47">
        <v>25612</v>
      </c>
      <c r="R13" s="46">
        <v>150</v>
      </c>
      <c r="S13" s="47">
        <v>3841800</v>
      </c>
      <c r="T13" s="47">
        <v>4302816</v>
      </c>
      <c r="U13" s="44" t="s">
        <v>535</v>
      </c>
      <c r="V13" s="31"/>
      <c r="W13" s="48"/>
      <c r="X13" s="49"/>
      <c r="Y13" s="98"/>
      <c r="Z13" s="23"/>
      <c r="AA13" s="23"/>
      <c r="AB13" s="23"/>
      <c r="AC13" s="23"/>
      <c r="AD13" s="2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8" s="50" customFormat="1" ht="51" x14ac:dyDescent="0.2">
      <c r="A14" s="1"/>
      <c r="B14" s="44" t="s">
        <v>82</v>
      </c>
      <c r="C14" s="92" t="s">
        <v>60</v>
      </c>
      <c r="D14" s="92" t="s">
        <v>61</v>
      </c>
      <c r="E14" s="92" t="s">
        <v>62</v>
      </c>
      <c r="F14" s="92" t="s">
        <v>63</v>
      </c>
      <c r="G14" s="51" t="s">
        <v>40</v>
      </c>
      <c r="H14" s="51" t="s">
        <v>64</v>
      </c>
      <c r="I14" s="51">
        <v>60</v>
      </c>
      <c r="J14" s="99" t="s">
        <v>42</v>
      </c>
      <c r="K14" s="29" t="s">
        <v>488</v>
      </c>
      <c r="L14" s="51" t="s">
        <v>489</v>
      </c>
      <c r="M14" s="30" t="s">
        <v>43</v>
      </c>
      <c r="N14" s="52" t="s">
        <v>483</v>
      </c>
      <c r="O14" s="53" t="s">
        <v>486</v>
      </c>
      <c r="P14" s="51" t="s">
        <v>65</v>
      </c>
      <c r="Q14" s="93">
        <f>202369+19816</f>
        <v>222185</v>
      </c>
      <c r="R14" s="54">
        <v>156.25</v>
      </c>
      <c r="S14" s="54">
        <f>Q14*R14</f>
        <v>34716406.25</v>
      </c>
      <c r="T14" s="54">
        <f>S14*1.12</f>
        <v>38882375</v>
      </c>
      <c r="U14" s="31" t="s">
        <v>66</v>
      </c>
      <c r="V14" s="31"/>
      <c r="X14" s="55" t="s">
        <v>67</v>
      </c>
      <c r="Y14" s="98"/>
      <c r="Z14" s="23"/>
      <c r="AA14" s="23"/>
      <c r="AB14" s="23"/>
      <c r="AC14" s="23"/>
      <c r="AD14" s="2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8" s="50" customFormat="1" ht="51" x14ac:dyDescent="0.2">
      <c r="A15" s="1"/>
      <c r="B15" s="44" t="s">
        <v>83</v>
      </c>
      <c r="C15" s="55" t="s">
        <v>68</v>
      </c>
      <c r="D15" s="55" t="s">
        <v>61</v>
      </c>
      <c r="E15" s="55" t="s">
        <v>69</v>
      </c>
      <c r="F15" s="55" t="s">
        <v>70</v>
      </c>
      <c r="G15" s="51" t="s">
        <v>40</v>
      </c>
      <c r="H15" s="51" t="s">
        <v>64</v>
      </c>
      <c r="I15" s="51">
        <v>60</v>
      </c>
      <c r="J15" s="99" t="s">
        <v>42</v>
      </c>
      <c r="K15" s="29" t="s">
        <v>488</v>
      </c>
      <c r="L15" s="51" t="s">
        <v>489</v>
      </c>
      <c r="M15" s="30" t="s">
        <v>43</v>
      </c>
      <c r="N15" s="52" t="s">
        <v>483</v>
      </c>
      <c r="O15" s="53" t="s">
        <v>486</v>
      </c>
      <c r="P15" s="51" t="s">
        <v>65</v>
      </c>
      <c r="Q15" s="93">
        <v>5649</v>
      </c>
      <c r="R15" s="54">
        <v>169.94</v>
      </c>
      <c r="S15" s="54">
        <f t="shared" ref="S15:S51" si="0">Q15*R15</f>
        <v>959991.05999999994</v>
      </c>
      <c r="T15" s="54">
        <f t="shared" ref="T15:T51" si="1">S15*1.12</f>
        <v>1075189.9872000001</v>
      </c>
      <c r="U15" s="31" t="s">
        <v>66</v>
      </c>
      <c r="V15" s="31"/>
      <c r="X15" s="55" t="s">
        <v>71</v>
      </c>
      <c r="Y15" s="98"/>
      <c r="Z15" s="23"/>
      <c r="AA15" s="23"/>
      <c r="AB15" s="23"/>
      <c r="AC15" s="23"/>
      <c r="AD15" s="2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8" s="50" customFormat="1" ht="51" x14ac:dyDescent="0.2">
      <c r="A16" s="1"/>
      <c r="B16" s="44" t="s">
        <v>84</v>
      </c>
      <c r="C16" s="55" t="s">
        <v>72</v>
      </c>
      <c r="D16" s="55" t="s">
        <v>73</v>
      </c>
      <c r="E16" s="55" t="s">
        <v>74</v>
      </c>
      <c r="F16" s="55" t="s">
        <v>75</v>
      </c>
      <c r="G16" s="51" t="s">
        <v>40</v>
      </c>
      <c r="H16" s="51" t="s">
        <v>64</v>
      </c>
      <c r="I16" s="51">
        <v>60</v>
      </c>
      <c r="J16" s="99" t="s">
        <v>42</v>
      </c>
      <c r="K16" s="29" t="s">
        <v>488</v>
      </c>
      <c r="L16" s="51" t="s">
        <v>489</v>
      </c>
      <c r="M16" s="30" t="s">
        <v>43</v>
      </c>
      <c r="N16" s="52" t="s">
        <v>483</v>
      </c>
      <c r="O16" s="53" t="s">
        <v>486</v>
      </c>
      <c r="P16" s="51" t="s">
        <v>65</v>
      </c>
      <c r="Q16" s="93">
        <f>22288+1862</f>
        <v>24150</v>
      </c>
      <c r="R16" s="54">
        <v>205.35</v>
      </c>
      <c r="S16" s="54">
        <f t="shared" si="0"/>
        <v>4959202.5</v>
      </c>
      <c r="T16" s="54">
        <f t="shared" si="1"/>
        <v>5554306.8000000007</v>
      </c>
      <c r="U16" s="31" t="s">
        <v>66</v>
      </c>
      <c r="V16" s="31"/>
      <c r="X16" s="55" t="s">
        <v>76</v>
      </c>
      <c r="Y16" s="98"/>
      <c r="Z16" s="23"/>
      <c r="AA16" s="23"/>
      <c r="AB16" s="23"/>
      <c r="AC16" s="23"/>
      <c r="AD16" s="23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50" customFormat="1" ht="51" x14ac:dyDescent="0.2">
      <c r="A17" s="1"/>
      <c r="B17" s="44" t="s">
        <v>85</v>
      </c>
      <c r="C17" s="55" t="s">
        <v>480</v>
      </c>
      <c r="D17" s="55" t="s">
        <v>73</v>
      </c>
      <c r="E17" s="55" t="s">
        <v>481</v>
      </c>
      <c r="F17" s="55" t="s">
        <v>77</v>
      </c>
      <c r="G17" s="56" t="s">
        <v>40</v>
      </c>
      <c r="H17" s="56" t="s">
        <v>64</v>
      </c>
      <c r="I17" s="56">
        <v>60</v>
      </c>
      <c r="J17" s="99" t="s">
        <v>42</v>
      </c>
      <c r="K17" s="29" t="s">
        <v>488</v>
      </c>
      <c r="L17" s="56" t="s">
        <v>489</v>
      </c>
      <c r="M17" s="30" t="s">
        <v>43</v>
      </c>
      <c r="N17" s="52" t="s">
        <v>483</v>
      </c>
      <c r="O17" s="53" t="s">
        <v>486</v>
      </c>
      <c r="P17" s="51" t="s">
        <v>65</v>
      </c>
      <c r="Q17" s="94">
        <f>43817+1500</f>
        <v>45317</v>
      </c>
      <c r="R17" s="57">
        <v>156.25</v>
      </c>
      <c r="S17" s="54">
        <f t="shared" si="0"/>
        <v>7080781.25</v>
      </c>
      <c r="T17" s="57">
        <f t="shared" si="1"/>
        <v>7930475.0000000009</v>
      </c>
      <c r="U17" s="31" t="s">
        <v>66</v>
      </c>
      <c r="V17" s="31"/>
      <c r="X17" s="55" t="s">
        <v>78</v>
      </c>
      <c r="Y17" s="98"/>
      <c r="Z17" s="23"/>
      <c r="AA17" s="23"/>
      <c r="AB17" s="23"/>
      <c r="AC17" s="23"/>
      <c r="AD17" s="2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50" customFormat="1" ht="51" x14ac:dyDescent="0.2">
      <c r="A18" s="1"/>
      <c r="B18" s="44" t="s">
        <v>86</v>
      </c>
      <c r="C18" s="55" t="s">
        <v>60</v>
      </c>
      <c r="D18" s="55" t="s">
        <v>61</v>
      </c>
      <c r="E18" s="55" t="s">
        <v>62</v>
      </c>
      <c r="F18" s="55" t="s">
        <v>63</v>
      </c>
      <c r="G18" s="58" t="s">
        <v>50</v>
      </c>
      <c r="H18" s="58"/>
      <c r="I18" s="58">
        <v>0</v>
      </c>
      <c r="J18" s="99" t="s">
        <v>42</v>
      </c>
      <c r="K18" s="29" t="s">
        <v>488</v>
      </c>
      <c r="L18" s="58" t="s">
        <v>491</v>
      </c>
      <c r="M18" s="30" t="s">
        <v>43</v>
      </c>
      <c r="N18" s="59" t="s">
        <v>482</v>
      </c>
      <c r="O18" s="100" t="s">
        <v>487</v>
      </c>
      <c r="P18" s="51" t="s">
        <v>65</v>
      </c>
      <c r="Q18" s="95">
        <v>28407</v>
      </c>
      <c r="R18" s="60">
        <v>174.1</v>
      </c>
      <c r="S18" s="54">
        <f t="shared" si="0"/>
        <v>4945658.7</v>
      </c>
      <c r="T18" s="60">
        <f t="shared" si="1"/>
        <v>5539137.7440000009</v>
      </c>
      <c r="U18" s="31"/>
      <c r="V18" s="31"/>
      <c r="X18" s="55" t="s">
        <v>67</v>
      </c>
      <c r="Y18" s="98"/>
      <c r="Z18" s="23"/>
      <c r="AA18" s="23"/>
      <c r="AB18" s="23"/>
      <c r="AC18" s="23"/>
      <c r="AD18" s="2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50" customFormat="1" ht="51" x14ac:dyDescent="0.2">
      <c r="A19" s="1"/>
      <c r="B19" s="44" t="s">
        <v>87</v>
      </c>
      <c r="C19" s="92" t="s">
        <v>60</v>
      </c>
      <c r="D19" s="92" t="s">
        <v>61</v>
      </c>
      <c r="E19" s="92" t="s">
        <v>62</v>
      </c>
      <c r="F19" s="92" t="s">
        <v>63</v>
      </c>
      <c r="G19" s="58" t="s">
        <v>50</v>
      </c>
      <c r="H19" s="58"/>
      <c r="I19" s="58">
        <v>0</v>
      </c>
      <c r="J19" s="99" t="s">
        <v>42</v>
      </c>
      <c r="K19" s="29" t="s">
        <v>488</v>
      </c>
      <c r="L19" s="51" t="s">
        <v>492</v>
      </c>
      <c r="M19" s="30" t="s">
        <v>43</v>
      </c>
      <c r="N19" s="59" t="s">
        <v>482</v>
      </c>
      <c r="O19" s="100" t="s">
        <v>487</v>
      </c>
      <c r="P19" s="51" t="s">
        <v>65</v>
      </c>
      <c r="Q19" s="93">
        <f>26913+5745</f>
        <v>32658</v>
      </c>
      <c r="R19" s="54">
        <v>174.1</v>
      </c>
      <c r="S19" s="54">
        <f t="shared" si="0"/>
        <v>5685757.7999999998</v>
      </c>
      <c r="T19" s="54">
        <f t="shared" si="1"/>
        <v>6368048.7360000005</v>
      </c>
      <c r="U19" s="31"/>
      <c r="V19" s="31"/>
      <c r="X19" s="55" t="s">
        <v>67</v>
      </c>
      <c r="Y19" s="98"/>
      <c r="Z19" s="23"/>
      <c r="AA19" s="23"/>
      <c r="AB19" s="23"/>
      <c r="AC19" s="23"/>
      <c r="AD19" s="2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50" customFormat="1" ht="51" x14ac:dyDescent="0.2">
      <c r="A20" s="1"/>
      <c r="B20" s="44" t="s">
        <v>88</v>
      </c>
      <c r="C20" s="92" t="s">
        <v>60</v>
      </c>
      <c r="D20" s="92" t="s">
        <v>61</v>
      </c>
      <c r="E20" s="92" t="s">
        <v>62</v>
      </c>
      <c r="F20" s="92" t="s">
        <v>63</v>
      </c>
      <c r="G20" s="58" t="s">
        <v>50</v>
      </c>
      <c r="H20" s="58"/>
      <c r="I20" s="58">
        <v>0</v>
      </c>
      <c r="J20" s="99" t="s">
        <v>42</v>
      </c>
      <c r="K20" s="29" t="s">
        <v>488</v>
      </c>
      <c r="L20" s="51" t="s">
        <v>493</v>
      </c>
      <c r="M20" s="30" t="s">
        <v>43</v>
      </c>
      <c r="N20" s="59" t="s">
        <v>482</v>
      </c>
      <c r="O20" s="100" t="s">
        <v>487</v>
      </c>
      <c r="P20" s="51" t="s">
        <v>65</v>
      </c>
      <c r="Q20" s="93">
        <v>3910</v>
      </c>
      <c r="R20" s="54">
        <v>174.1</v>
      </c>
      <c r="S20" s="54">
        <f t="shared" si="0"/>
        <v>680731</v>
      </c>
      <c r="T20" s="54">
        <f t="shared" si="1"/>
        <v>762418.72000000009</v>
      </c>
      <c r="U20" s="31"/>
      <c r="V20" s="31"/>
      <c r="X20" s="55" t="s">
        <v>67</v>
      </c>
      <c r="Y20" s="98"/>
      <c r="Z20" s="23"/>
      <c r="AA20" s="23"/>
      <c r="AB20" s="23"/>
      <c r="AC20" s="23"/>
      <c r="AD20" s="2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50" customFormat="1" ht="51" x14ac:dyDescent="0.2">
      <c r="A21" s="1"/>
      <c r="B21" s="44" t="s">
        <v>89</v>
      </c>
      <c r="C21" s="92" t="s">
        <v>60</v>
      </c>
      <c r="D21" s="92" t="s">
        <v>61</v>
      </c>
      <c r="E21" s="92" t="s">
        <v>62</v>
      </c>
      <c r="F21" s="92" t="s">
        <v>63</v>
      </c>
      <c r="G21" s="58" t="s">
        <v>50</v>
      </c>
      <c r="H21" s="58"/>
      <c r="I21" s="58">
        <v>0</v>
      </c>
      <c r="J21" s="99" t="s">
        <v>42</v>
      </c>
      <c r="K21" s="29" t="s">
        <v>488</v>
      </c>
      <c r="L21" s="51" t="s">
        <v>494</v>
      </c>
      <c r="M21" s="30" t="s">
        <v>43</v>
      </c>
      <c r="N21" s="59" t="s">
        <v>482</v>
      </c>
      <c r="O21" s="100" t="s">
        <v>487</v>
      </c>
      <c r="P21" s="51" t="s">
        <v>65</v>
      </c>
      <c r="Q21" s="93">
        <f>1516+3500</f>
        <v>5016</v>
      </c>
      <c r="R21" s="54">
        <v>174.1</v>
      </c>
      <c r="S21" s="54">
        <f t="shared" si="0"/>
        <v>873285.6</v>
      </c>
      <c r="T21" s="54">
        <f t="shared" si="1"/>
        <v>978079.87200000009</v>
      </c>
      <c r="U21" s="31"/>
      <c r="V21" s="31"/>
      <c r="X21" s="55" t="s">
        <v>67</v>
      </c>
      <c r="Y21" s="98"/>
      <c r="Z21" s="23"/>
      <c r="AA21" s="23"/>
      <c r="AB21" s="23"/>
      <c r="AC21" s="23"/>
      <c r="AD21" s="2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50" customFormat="1" ht="51" x14ac:dyDescent="0.2">
      <c r="A22" s="1"/>
      <c r="B22" s="44" t="s">
        <v>90</v>
      </c>
      <c r="C22" s="92" t="s">
        <v>60</v>
      </c>
      <c r="D22" s="92" t="s">
        <v>61</v>
      </c>
      <c r="E22" s="92" t="s">
        <v>62</v>
      </c>
      <c r="F22" s="92" t="s">
        <v>63</v>
      </c>
      <c r="G22" s="58" t="s">
        <v>50</v>
      </c>
      <c r="H22" s="58"/>
      <c r="I22" s="58">
        <v>0</v>
      </c>
      <c r="J22" s="99" t="s">
        <v>42</v>
      </c>
      <c r="K22" s="29" t="s">
        <v>488</v>
      </c>
      <c r="L22" s="51" t="s">
        <v>495</v>
      </c>
      <c r="M22" s="30" t="s">
        <v>43</v>
      </c>
      <c r="N22" s="59" t="s">
        <v>482</v>
      </c>
      <c r="O22" s="100" t="s">
        <v>487</v>
      </c>
      <c r="P22" s="51" t="s">
        <v>65</v>
      </c>
      <c r="Q22" s="93">
        <f>17394+500</f>
        <v>17894</v>
      </c>
      <c r="R22" s="54">
        <v>174.1</v>
      </c>
      <c r="S22" s="54">
        <f t="shared" si="0"/>
        <v>3115345.4</v>
      </c>
      <c r="T22" s="54">
        <f t="shared" si="1"/>
        <v>3489186.8480000002</v>
      </c>
      <c r="U22" s="31"/>
      <c r="V22" s="31"/>
      <c r="X22" s="55" t="s">
        <v>67</v>
      </c>
      <c r="Y22" s="98"/>
      <c r="Z22" s="23"/>
      <c r="AA22" s="23"/>
      <c r="AB22" s="23"/>
      <c r="AC22" s="23"/>
      <c r="AD22" s="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50" customFormat="1" ht="51" x14ac:dyDescent="0.2">
      <c r="A23" s="1"/>
      <c r="B23" s="44" t="s">
        <v>91</v>
      </c>
      <c r="C23" s="92" t="s">
        <v>60</v>
      </c>
      <c r="D23" s="92" t="s">
        <v>61</v>
      </c>
      <c r="E23" s="92" t="s">
        <v>62</v>
      </c>
      <c r="F23" s="92" t="s">
        <v>63</v>
      </c>
      <c r="G23" s="58" t="s">
        <v>50</v>
      </c>
      <c r="H23" s="58"/>
      <c r="I23" s="58">
        <v>0</v>
      </c>
      <c r="J23" s="99" t="s">
        <v>42</v>
      </c>
      <c r="K23" s="29" t="s">
        <v>488</v>
      </c>
      <c r="L23" s="51" t="s">
        <v>496</v>
      </c>
      <c r="M23" s="30" t="s">
        <v>43</v>
      </c>
      <c r="N23" s="59" t="s">
        <v>482</v>
      </c>
      <c r="O23" s="100" t="s">
        <v>487</v>
      </c>
      <c r="P23" s="51" t="s">
        <v>65</v>
      </c>
      <c r="Q23" s="93">
        <v>3000</v>
      </c>
      <c r="R23" s="54">
        <v>174.1</v>
      </c>
      <c r="S23" s="54">
        <f t="shared" si="0"/>
        <v>522300</v>
      </c>
      <c r="T23" s="54">
        <f t="shared" si="1"/>
        <v>584976</v>
      </c>
      <c r="U23" s="31"/>
      <c r="V23" s="31"/>
      <c r="X23" s="55">
        <v>501100105</v>
      </c>
      <c r="Y23" s="98"/>
      <c r="Z23" s="23"/>
      <c r="AA23" s="23"/>
      <c r="AB23" s="23"/>
      <c r="AC23" s="23"/>
      <c r="AD23" s="2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50" customFormat="1" ht="51" x14ac:dyDescent="0.2">
      <c r="A24" s="1"/>
      <c r="B24" s="44" t="s">
        <v>92</v>
      </c>
      <c r="C24" s="92" t="s">
        <v>60</v>
      </c>
      <c r="D24" s="92" t="s">
        <v>61</v>
      </c>
      <c r="E24" s="92" t="s">
        <v>62</v>
      </c>
      <c r="F24" s="92" t="s">
        <v>63</v>
      </c>
      <c r="G24" s="58" t="s">
        <v>50</v>
      </c>
      <c r="H24" s="58"/>
      <c r="I24" s="58">
        <v>0</v>
      </c>
      <c r="J24" s="99" t="s">
        <v>42</v>
      </c>
      <c r="K24" s="29" t="s">
        <v>488</v>
      </c>
      <c r="L24" s="51" t="s">
        <v>497</v>
      </c>
      <c r="M24" s="30" t="s">
        <v>43</v>
      </c>
      <c r="N24" s="59" t="s">
        <v>482</v>
      </c>
      <c r="O24" s="100" t="s">
        <v>487</v>
      </c>
      <c r="P24" s="51" t="s">
        <v>65</v>
      </c>
      <c r="Q24" s="93">
        <f>16798+1300</f>
        <v>18098</v>
      </c>
      <c r="R24" s="54">
        <v>174.1</v>
      </c>
      <c r="S24" s="54">
        <f t="shared" si="0"/>
        <v>3150861.8</v>
      </c>
      <c r="T24" s="54">
        <f t="shared" si="1"/>
        <v>3528965.216</v>
      </c>
      <c r="U24" s="31"/>
      <c r="V24" s="31"/>
      <c r="X24" s="55" t="s">
        <v>67</v>
      </c>
      <c r="Y24" s="98"/>
      <c r="Z24" s="23"/>
      <c r="AA24" s="23"/>
      <c r="AB24" s="23"/>
      <c r="AC24" s="23"/>
      <c r="AD24" s="2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50" customFormat="1" ht="51" x14ac:dyDescent="0.2">
      <c r="A25" s="1"/>
      <c r="B25" s="44" t="s">
        <v>93</v>
      </c>
      <c r="C25" s="92" t="s">
        <v>60</v>
      </c>
      <c r="D25" s="92" t="s">
        <v>61</v>
      </c>
      <c r="E25" s="92" t="s">
        <v>62</v>
      </c>
      <c r="F25" s="92" t="s">
        <v>63</v>
      </c>
      <c r="G25" s="58" t="s">
        <v>50</v>
      </c>
      <c r="H25" s="58"/>
      <c r="I25" s="58">
        <v>0</v>
      </c>
      <c r="J25" s="99" t="s">
        <v>42</v>
      </c>
      <c r="K25" s="29" t="s">
        <v>488</v>
      </c>
      <c r="L25" s="51" t="s">
        <v>498</v>
      </c>
      <c r="M25" s="30" t="s">
        <v>43</v>
      </c>
      <c r="N25" s="59" t="s">
        <v>482</v>
      </c>
      <c r="O25" s="100" t="s">
        <v>487</v>
      </c>
      <c r="P25" s="51" t="s">
        <v>65</v>
      </c>
      <c r="Q25" s="93">
        <v>6000</v>
      </c>
      <c r="R25" s="54">
        <v>174.1</v>
      </c>
      <c r="S25" s="54">
        <f t="shared" si="0"/>
        <v>1044600</v>
      </c>
      <c r="T25" s="54">
        <f t="shared" si="1"/>
        <v>1169952</v>
      </c>
      <c r="U25" s="31"/>
      <c r="V25" s="31"/>
      <c r="X25" s="55" t="s">
        <v>67</v>
      </c>
      <c r="Y25" s="98"/>
      <c r="Z25" s="23"/>
      <c r="AA25" s="23"/>
      <c r="AB25" s="23"/>
      <c r="AC25" s="23"/>
      <c r="AD25" s="2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50" customFormat="1" ht="51" x14ac:dyDescent="0.2">
      <c r="A26" s="1"/>
      <c r="B26" s="44" t="s">
        <v>94</v>
      </c>
      <c r="C26" s="92" t="s">
        <v>60</v>
      </c>
      <c r="D26" s="92" t="s">
        <v>61</v>
      </c>
      <c r="E26" s="92" t="s">
        <v>62</v>
      </c>
      <c r="F26" s="92" t="s">
        <v>63</v>
      </c>
      <c r="G26" s="58" t="s">
        <v>50</v>
      </c>
      <c r="H26" s="58"/>
      <c r="I26" s="58">
        <v>0</v>
      </c>
      <c r="J26" s="99" t="s">
        <v>42</v>
      </c>
      <c r="K26" s="29" t="s">
        <v>488</v>
      </c>
      <c r="L26" s="51" t="s">
        <v>499</v>
      </c>
      <c r="M26" s="30" t="s">
        <v>43</v>
      </c>
      <c r="N26" s="59" t="s">
        <v>482</v>
      </c>
      <c r="O26" s="100" t="s">
        <v>487</v>
      </c>
      <c r="P26" s="51" t="s">
        <v>65</v>
      </c>
      <c r="Q26" s="93">
        <f>19152+6000</f>
        <v>25152</v>
      </c>
      <c r="R26" s="54">
        <v>174.1</v>
      </c>
      <c r="S26" s="54">
        <f t="shared" si="0"/>
        <v>4378963.2</v>
      </c>
      <c r="T26" s="54">
        <f t="shared" si="1"/>
        <v>4904438.7840000009</v>
      </c>
      <c r="U26" s="31"/>
      <c r="V26" s="31"/>
      <c r="X26" s="55" t="s">
        <v>67</v>
      </c>
      <c r="Y26" s="98"/>
      <c r="Z26" s="23"/>
      <c r="AA26" s="23"/>
      <c r="AB26" s="23"/>
      <c r="AC26" s="23"/>
      <c r="AD26" s="2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50" customFormat="1" ht="51" x14ac:dyDescent="0.2">
      <c r="A27" s="1"/>
      <c r="B27" s="44" t="s">
        <v>95</v>
      </c>
      <c r="C27" s="92" t="s">
        <v>60</v>
      </c>
      <c r="D27" s="92" t="s">
        <v>61</v>
      </c>
      <c r="E27" s="92" t="s">
        <v>62</v>
      </c>
      <c r="F27" s="92" t="s">
        <v>63</v>
      </c>
      <c r="G27" s="58" t="s">
        <v>50</v>
      </c>
      <c r="H27" s="58"/>
      <c r="I27" s="58">
        <v>0</v>
      </c>
      <c r="J27" s="99" t="s">
        <v>42</v>
      </c>
      <c r="K27" s="29" t="s">
        <v>488</v>
      </c>
      <c r="L27" s="51" t="s">
        <v>500</v>
      </c>
      <c r="M27" s="30" t="s">
        <v>43</v>
      </c>
      <c r="N27" s="59" t="s">
        <v>482</v>
      </c>
      <c r="O27" s="100" t="s">
        <v>487</v>
      </c>
      <c r="P27" s="51" t="s">
        <v>65</v>
      </c>
      <c r="Q27" s="93">
        <f>30270+9252</f>
        <v>39522</v>
      </c>
      <c r="R27" s="54">
        <v>174.1</v>
      </c>
      <c r="S27" s="54">
        <f t="shared" si="0"/>
        <v>6880780.2000000002</v>
      </c>
      <c r="T27" s="54">
        <f t="shared" si="1"/>
        <v>7706473.824000001</v>
      </c>
      <c r="U27" s="31"/>
      <c r="V27" s="31"/>
      <c r="X27" s="55" t="s">
        <v>67</v>
      </c>
      <c r="Y27" s="98"/>
      <c r="Z27" s="23"/>
      <c r="AA27" s="23"/>
      <c r="AB27" s="23"/>
      <c r="AC27" s="23"/>
      <c r="AD27" s="23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50" customFormat="1" ht="51" x14ac:dyDescent="0.2">
      <c r="A28" s="1"/>
      <c r="B28" s="44" t="s">
        <v>96</v>
      </c>
      <c r="C28" s="92" t="s">
        <v>60</v>
      </c>
      <c r="D28" s="92" t="s">
        <v>61</v>
      </c>
      <c r="E28" s="92" t="s">
        <v>62</v>
      </c>
      <c r="F28" s="92" t="s">
        <v>63</v>
      </c>
      <c r="G28" s="58" t="s">
        <v>50</v>
      </c>
      <c r="H28" s="58"/>
      <c r="I28" s="58">
        <v>0</v>
      </c>
      <c r="J28" s="99" t="s">
        <v>42</v>
      </c>
      <c r="K28" s="29" t="s">
        <v>488</v>
      </c>
      <c r="L28" s="51" t="s">
        <v>501</v>
      </c>
      <c r="M28" s="30" t="s">
        <v>43</v>
      </c>
      <c r="N28" s="59" t="s">
        <v>482</v>
      </c>
      <c r="O28" s="100" t="s">
        <v>487</v>
      </c>
      <c r="P28" s="51" t="s">
        <v>65</v>
      </c>
      <c r="Q28" s="93">
        <f>13087+3450</f>
        <v>16537</v>
      </c>
      <c r="R28" s="54">
        <v>174.1</v>
      </c>
      <c r="S28" s="54">
        <f t="shared" si="0"/>
        <v>2879091.6999999997</v>
      </c>
      <c r="T28" s="54">
        <f t="shared" si="1"/>
        <v>3224582.7039999999</v>
      </c>
      <c r="U28" s="31"/>
      <c r="V28" s="31"/>
      <c r="X28" s="55" t="s">
        <v>67</v>
      </c>
      <c r="Y28" s="98"/>
      <c r="Z28" s="23"/>
      <c r="AA28" s="23"/>
      <c r="AB28" s="23"/>
      <c r="AC28" s="23"/>
      <c r="AD28" s="2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50" customFormat="1" ht="51" x14ac:dyDescent="0.2">
      <c r="A29" s="1"/>
      <c r="B29" s="44" t="s">
        <v>97</v>
      </c>
      <c r="C29" s="92" t="s">
        <v>60</v>
      </c>
      <c r="D29" s="92" t="s">
        <v>61</v>
      </c>
      <c r="E29" s="92" t="s">
        <v>62</v>
      </c>
      <c r="F29" s="92" t="s">
        <v>63</v>
      </c>
      <c r="G29" s="58" t="s">
        <v>50</v>
      </c>
      <c r="H29" s="58"/>
      <c r="I29" s="58">
        <v>0</v>
      </c>
      <c r="J29" s="99" t="s">
        <v>42</v>
      </c>
      <c r="K29" s="29" t="s">
        <v>488</v>
      </c>
      <c r="L29" s="51" t="s">
        <v>502</v>
      </c>
      <c r="M29" s="30" t="s">
        <v>43</v>
      </c>
      <c r="N29" s="59" t="s">
        <v>482</v>
      </c>
      <c r="O29" s="100" t="s">
        <v>487</v>
      </c>
      <c r="P29" s="51" t="s">
        <v>65</v>
      </c>
      <c r="Q29" s="93">
        <v>15162</v>
      </c>
      <c r="R29" s="54">
        <v>174.1</v>
      </c>
      <c r="S29" s="54">
        <f t="shared" si="0"/>
        <v>2639704.1999999997</v>
      </c>
      <c r="T29" s="54">
        <f t="shared" si="1"/>
        <v>2956468.7039999999</v>
      </c>
      <c r="U29" s="31"/>
      <c r="V29" s="31"/>
      <c r="X29" s="55">
        <v>501100105</v>
      </c>
      <c r="Y29" s="98"/>
      <c r="Z29" s="23"/>
      <c r="AA29" s="23"/>
      <c r="AB29" s="23"/>
      <c r="AC29" s="23"/>
      <c r="AD29" s="2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50" customFormat="1" ht="51" x14ac:dyDescent="0.2">
      <c r="A30" s="1"/>
      <c r="B30" s="44" t="s">
        <v>98</v>
      </c>
      <c r="C30" s="92" t="s">
        <v>60</v>
      </c>
      <c r="D30" s="92" t="s">
        <v>61</v>
      </c>
      <c r="E30" s="92" t="s">
        <v>62</v>
      </c>
      <c r="F30" s="92" t="s">
        <v>63</v>
      </c>
      <c r="G30" s="58" t="s">
        <v>50</v>
      </c>
      <c r="H30" s="58"/>
      <c r="I30" s="58">
        <v>0</v>
      </c>
      <c r="J30" s="99" t="s">
        <v>42</v>
      </c>
      <c r="K30" s="29" t="s">
        <v>488</v>
      </c>
      <c r="L30" s="51" t="s">
        <v>503</v>
      </c>
      <c r="M30" s="30" t="s">
        <v>43</v>
      </c>
      <c r="N30" s="59" t="s">
        <v>482</v>
      </c>
      <c r="O30" s="100" t="s">
        <v>487</v>
      </c>
      <c r="P30" s="51" t="s">
        <v>65</v>
      </c>
      <c r="Q30" s="93">
        <v>14313</v>
      </c>
      <c r="R30" s="54">
        <v>174.1</v>
      </c>
      <c r="S30" s="54">
        <f t="shared" si="0"/>
        <v>2491893.2999999998</v>
      </c>
      <c r="T30" s="54">
        <f t="shared" si="1"/>
        <v>2790920.4960000003</v>
      </c>
      <c r="U30" s="31"/>
      <c r="V30" s="31"/>
      <c r="X30" s="55">
        <v>501100105</v>
      </c>
      <c r="Y30" s="98"/>
      <c r="Z30" s="23"/>
      <c r="AA30" s="23"/>
      <c r="AB30" s="23"/>
      <c r="AC30" s="23"/>
      <c r="AD30" s="2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50" customFormat="1" ht="51" x14ac:dyDescent="0.2">
      <c r="A31" s="1"/>
      <c r="B31" s="44" t="s">
        <v>99</v>
      </c>
      <c r="C31" s="92" t="s">
        <v>60</v>
      </c>
      <c r="D31" s="92" t="s">
        <v>61</v>
      </c>
      <c r="E31" s="92" t="s">
        <v>62</v>
      </c>
      <c r="F31" s="92" t="s">
        <v>63</v>
      </c>
      <c r="G31" s="58" t="s">
        <v>50</v>
      </c>
      <c r="H31" s="58"/>
      <c r="I31" s="58">
        <v>0</v>
      </c>
      <c r="J31" s="99" t="s">
        <v>42</v>
      </c>
      <c r="K31" s="29" t="s">
        <v>488</v>
      </c>
      <c r="L31" s="51" t="s">
        <v>504</v>
      </c>
      <c r="M31" s="30" t="s">
        <v>43</v>
      </c>
      <c r="N31" s="59" t="s">
        <v>482</v>
      </c>
      <c r="O31" s="100" t="s">
        <v>487</v>
      </c>
      <c r="P31" s="51" t="s">
        <v>65</v>
      </c>
      <c r="Q31" s="93">
        <v>6957</v>
      </c>
      <c r="R31" s="54">
        <v>174.1</v>
      </c>
      <c r="S31" s="54">
        <f t="shared" si="0"/>
        <v>1211213.7</v>
      </c>
      <c r="T31" s="54">
        <f t="shared" si="1"/>
        <v>1356559.344</v>
      </c>
      <c r="U31" s="31"/>
      <c r="V31" s="31"/>
      <c r="X31" s="55" t="s">
        <v>67</v>
      </c>
      <c r="Y31" s="98"/>
      <c r="Z31" s="23"/>
      <c r="AA31" s="23"/>
      <c r="AB31" s="23"/>
      <c r="AC31" s="23"/>
      <c r="AD31" s="2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50" customFormat="1" ht="51" x14ac:dyDescent="0.2">
      <c r="A32" s="1"/>
      <c r="B32" s="44" t="s">
        <v>100</v>
      </c>
      <c r="C32" s="92" t="s">
        <v>60</v>
      </c>
      <c r="D32" s="92" t="s">
        <v>61</v>
      </c>
      <c r="E32" s="92" t="s">
        <v>62</v>
      </c>
      <c r="F32" s="92" t="s">
        <v>63</v>
      </c>
      <c r="G32" s="58" t="s">
        <v>50</v>
      </c>
      <c r="H32" s="58"/>
      <c r="I32" s="58">
        <v>0</v>
      </c>
      <c r="J32" s="99" t="s">
        <v>42</v>
      </c>
      <c r="K32" s="29" t="s">
        <v>488</v>
      </c>
      <c r="L32" s="51" t="s">
        <v>505</v>
      </c>
      <c r="M32" s="30" t="s">
        <v>43</v>
      </c>
      <c r="N32" s="59" t="s">
        <v>482</v>
      </c>
      <c r="O32" s="100" t="s">
        <v>487</v>
      </c>
      <c r="P32" s="51" t="s">
        <v>65</v>
      </c>
      <c r="Q32" s="93">
        <v>800</v>
      </c>
      <c r="R32" s="54">
        <v>174.1</v>
      </c>
      <c r="S32" s="54">
        <f t="shared" si="0"/>
        <v>139280</v>
      </c>
      <c r="T32" s="54">
        <f t="shared" si="1"/>
        <v>155993.60000000001</v>
      </c>
      <c r="U32" s="31"/>
      <c r="V32" s="31"/>
      <c r="X32" s="55" t="s">
        <v>67</v>
      </c>
      <c r="Y32" s="98"/>
      <c r="Z32" s="23"/>
      <c r="AA32" s="23"/>
      <c r="AB32" s="23"/>
      <c r="AC32" s="23"/>
      <c r="AD32" s="2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50" customFormat="1" ht="51" x14ac:dyDescent="0.2">
      <c r="A33" s="1"/>
      <c r="B33" s="44" t="s">
        <v>101</v>
      </c>
      <c r="C33" s="92" t="s">
        <v>60</v>
      </c>
      <c r="D33" s="92" t="s">
        <v>61</v>
      </c>
      <c r="E33" s="92" t="s">
        <v>62</v>
      </c>
      <c r="F33" s="92" t="s">
        <v>63</v>
      </c>
      <c r="G33" s="58" t="s">
        <v>50</v>
      </c>
      <c r="H33" s="58"/>
      <c r="I33" s="58">
        <v>0</v>
      </c>
      <c r="J33" s="99" t="s">
        <v>42</v>
      </c>
      <c r="K33" s="29" t="s">
        <v>488</v>
      </c>
      <c r="L33" s="51" t="s">
        <v>506</v>
      </c>
      <c r="M33" s="30" t="s">
        <v>43</v>
      </c>
      <c r="N33" s="59" t="s">
        <v>482</v>
      </c>
      <c r="O33" s="100" t="s">
        <v>487</v>
      </c>
      <c r="P33" s="51" t="s">
        <v>65</v>
      </c>
      <c r="Q33" s="93">
        <f>15000+600</f>
        <v>15600</v>
      </c>
      <c r="R33" s="54">
        <v>174.1</v>
      </c>
      <c r="S33" s="54">
        <f t="shared" si="0"/>
        <v>2715960</v>
      </c>
      <c r="T33" s="54">
        <f t="shared" si="1"/>
        <v>3041875.2</v>
      </c>
      <c r="U33" s="31"/>
      <c r="V33" s="31"/>
      <c r="X33" s="55" t="s">
        <v>67</v>
      </c>
      <c r="Y33" s="98"/>
      <c r="Z33" s="23"/>
      <c r="AA33" s="23"/>
      <c r="AB33" s="23"/>
      <c r="AC33" s="23"/>
      <c r="AD33" s="2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50" customFormat="1" ht="51" x14ac:dyDescent="0.2">
      <c r="A34" s="1"/>
      <c r="B34" s="44" t="s">
        <v>102</v>
      </c>
      <c r="C34" s="92" t="s">
        <v>60</v>
      </c>
      <c r="D34" s="92" t="s">
        <v>61</v>
      </c>
      <c r="E34" s="92" t="s">
        <v>62</v>
      </c>
      <c r="F34" s="92" t="s">
        <v>63</v>
      </c>
      <c r="G34" s="58" t="s">
        <v>50</v>
      </c>
      <c r="H34" s="58"/>
      <c r="I34" s="58">
        <v>0</v>
      </c>
      <c r="J34" s="99" t="s">
        <v>42</v>
      </c>
      <c r="K34" s="29" t="s">
        <v>488</v>
      </c>
      <c r="L34" s="51" t="s">
        <v>507</v>
      </c>
      <c r="M34" s="30" t="s">
        <v>43</v>
      </c>
      <c r="N34" s="59" t="s">
        <v>482</v>
      </c>
      <c r="O34" s="100" t="s">
        <v>487</v>
      </c>
      <c r="P34" s="51" t="s">
        <v>65</v>
      </c>
      <c r="Q34" s="93">
        <v>6000</v>
      </c>
      <c r="R34" s="54">
        <v>174.1</v>
      </c>
      <c r="S34" s="54">
        <f t="shared" si="0"/>
        <v>1044600</v>
      </c>
      <c r="T34" s="54">
        <f t="shared" si="1"/>
        <v>1169952</v>
      </c>
      <c r="U34" s="31"/>
      <c r="V34" s="31"/>
      <c r="X34" s="55" t="s">
        <v>67</v>
      </c>
      <c r="Y34" s="98"/>
      <c r="Z34" s="23"/>
      <c r="AA34" s="23"/>
      <c r="AB34" s="23"/>
      <c r="AC34" s="23"/>
      <c r="AD34" s="2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50" customFormat="1" ht="51" x14ac:dyDescent="0.2">
      <c r="A35" s="1"/>
      <c r="B35" s="44" t="s">
        <v>103</v>
      </c>
      <c r="C35" s="92" t="s">
        <v>60</v>
      </c>
      <c r="D35" s="92" t="s">
        <v>61</v>
      </c>
      <c r="E35" s="92" t="s">
        <v>62</v>
      </c>
      <c r="F35" s="92" t="s">
        <v>63</v>
      </c>
      <c r="G35" s="58" t="s">
        <v>50</v>
      </c>
      <c r="H35" s="58"/>
      <c r="I35" s="58">
        <v>0</v>
      </c>
      <c r="J35" s="99" t="s">
        <v>42</v>
      </c>
      <c r="K35" s="29" t="s">
        <v>488</v>
      </c>
      <c r="L35" s="51" t="s">
        <v>508</v>
      </c>
      <c r="M35" s="30" t="s">
        <v>43</v>
      </c>
      <c r="N35" s="59" t="s">
        <v>482</v>
      </c>
      <c r="O35" s="100" t="s">
        <v>487</v>
      </c>
      <c r="P35" s="51" t="s">
        <v>65</v>
      </c>
      <c r="Q35" s="93">
        <f>13965+1000</f>
        <v>14965</v>
      </c>
      <c r="R35" s="54">
        <v>174.1</v>
      </c>
      <c r="S35" s="54">
        <f t="shared" si="0"/>
        <v>2605406.5</v>
      </c>
      <c r="T35" s="54">
        <f t="shared" si="1"/>
        <v>2918055.2800000003</v>
      </c>
      <c r="U35" s="31"/>
      <c r="V35" s="31"/>
      <c r="X35" s="55" t="s">
        <v>67</v>
      </c>
      <c r="Y35" s="98"/>
      <c r="Z35" s="23"/>
      <c r="AA35" s="23"/>
      <c r="AB35" s="23"/>
      <c r="AC35" s="23"/>
      <c r="AD35" s="23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50" customFormat="1" ht="51" x14ac:dyDescent="0.2">
      <c r="A36" s="1"/>
      <c r="B36" s="44" t="s">
        <v>104</v>
      </c>
      <c r="C36" s="92" t="s">
        <v>480</v>
      </c>
      <c r="D36" s="92" t="s">
        <v>73</v>
      </c>
      <c r="E36" s="92" t="s">
        <v>481</v>
      </c>
      <c r="F36" s="92" t="s">
        <v>77</v>
      </c>
      <c r="G36" s="58" t="s">
        <v>50</v>
      </c>
      <c r="H36" s="58"/>
      <c r="I36" s="58">
        <v>0</v>
      </c>
      <c r="J36" s="99" t="s">
        <v>42</v>
      </c>
      <c r="K36" s="29" t="s">
        <v>488</v>
      </c>
      <c r="L36" s="51" t="s">
        <v>491</v>
      </c>
      <c r="M36" s="30" t="s">
        <v>43</v>
      </c>
      <c r="N36" s="59" t="s">
        <v>482</v>
      </c>
      <c r="O36" s="100" t="s">
        <v>487</v>
      </c>
      <c r="P36" s="51" t="s">
        <v>65</v>
      </c>
      <c r="Q36" s="93">
        <v>7860</v>
      </c>
      <c r="R36" s="54">
        <v>178.35</v>
      </c>
      <c r="S36" s="54">
        <f t="shared" si="0"/>
        <v>1401831</v>
      </c>
      <c r="T36" s="54">
        <f t="shared" si="1"/>
        <v>1570050.7200000002</v>
      </c>
      <c r="U36" s="31"/>
      <c r="V36" s="31"/>
      <c r="X36" s="55" t="s">
        <v>78</v>
      </c>
      <c r="Y36" s="98"/>
      <c r="Z36" s="23"/>
      <c r="AA36" s="23"/>
      <c r="AB36" s="23"/>
      <c r="AC36" s="23"/>
      <c r="AD36" s="2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50" customFormat="1" ht="51" x14ac:dyDescent="0.2">
      <c r="A37" s="1"/>
      <c r="B37" s="44" t="s">
        <v>105</v>
      </c>
      <c r="C37" s="92" t="s">
        <v>480</v>
      </c>
      <c r="D37" s="92" t="s">
        <v>73</v>
      </c>
      <c r="E37" s="92" t="s">
        <v>481</v>
      </c>
      <c r="F37" s="92" t="s">
        <v>77</v>
      </c>
      <c r="G37" s="58" t="s">
        <v>50</v>
      </c>
      <c r="H37" s="58"/>
      <c r="I37" s="58">
        <v>0</v>
      </c>
      <c r="J37" s="99" t="s">
        <v>42</v>
      </c>
      <c r="K37" s="29" t="s">
        <v>488</v>
      </c>
      <c r="L37" s="51" t="s">
        <v>492</v>
      </c>
      <c r="M37" s="30" t="s">
        <v>43</v>
      </c>
      <c r="N37" s="59" t="s">
        <v>482</v>
      </c>
      <c r="O37" s="100" t="s">
        <v>487</v>
      </c>
      <c r="P37" s="51" t="s">
        <v>65</v>
      </c>
      <c r="Q37" s="93">
        <v>4300</v>
      </c>
      <c r="R37" s="54">
        <v>178.35</v>
      </c>
      <c r="S37" s="54">
        <f t="shared" si="0"/>
        <v>766905</v>
      </c>
      <c r="T37" s="54">
        <f t="shared" si="1"/>
        <v>858933.60000000009</v>
      </c>
      <c r="U37" s="31"/>
      <c r="V37" s="31"/>
      <c r="X37" s="55" t="s">
        <v>78</v>
      </c>
      <c r="Y37" s="98"/>
      <c r="Z37" s="23"/>
      <c r="AA37" s="23"/>
      <c r="AB37" s="23"/>
      <c r="AC37" s="23"/>
      <c r="AD37" s="23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50" customFormat="1" ht="51" x14ac:dyDescent="0.2">
      <c r="A38" s="1"/>
      <c r="B38" s="44" t="s">
        <v>106</v>
      </c>
      <c r="C38" s="92" t="s">
        <v>480</v>
      </c>
      <c r="D38" s="92" t="s">
        <v>73</v>
      </c>
      <c r="E38" s="92" t="s">
        <v>481</v>
      </c>
      <c r="F38" s="92" t="s">
        <v>77</v>
      </c>
      <c r="G38" s="58" t="s">
        <v>50</v>
      </c>
      <c r="H38" s="58"/>
      <c r="I38" s="58">
        <v>0</v>
      </c>
      <c r="J38" s="99" t="s">
        <v>42</v>
      </c>
      <c r="K38" s="29" t="s">
        <v>488</v>
      </c>
      <c r="L38" s="51" t="s">
        <v>495</v>
      </c>
      <c r="M38" s="30" t="s">
        <v>43</v>
      </c>
      <c r="N38" s="59" t="s">
        <v>482</v>
      </c>
      <c r="O38" s="100" t="s">
        <v>487</v>
      </c>
      <c r="P38" s="51" t="s">
        <v>65</v>
      </c>
      <c r="Q38" s="93">
        <f>1700+523</f>
        <v>2223</v>
      </c>
      <c r="R38" s="54">
        <v>178.35</v>
      </c>
      <c r="S38" s="54">
        <f t="shared" si="0"/>
        <v>396472.05</v>
      </c>
      <c r="T38" s="54">
        <f t="shared" si="1"/>
        <v>444048.69600000005</v>
      </c>
      <c r="U38" s="31"/>
      <c r="V38" s="31"/>
      <c r="X38" s="55" t="s">
        <v>78</v>
      </c>
      <c r="Y38" s="98"/>
      <c r="Z38" s="23"/>
      <c r="AA38" s="23"/>
      <c r="AB38" s="23"/>
      <c r="AC38" s="23"/>
      <c r="AD38" s="23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50" customFormat="1" ht="51" x14ac:dyDescent="0.2">
      <c r="A39" s="1"/>
      <c r="B39" s="44" t="s">
        <v>107</v>
      </c>
      <c r="C39" s="92" t="s">
        <v>480</v>
      </c>
      <c r="D39" s="92" t="s">
        <v>73</v>
      </c>
      <c r="E39" s="92" t="s">
        <v>481</v>
      </c>
      <c r="F39" s="92" t="s">
        <v>77</v>
      </c>
      <c r="G39" s="58" t="s">
        <v>50</v>
      </c>
      <c r="H39" s="58"/>
      <c r="I39" s="58">
        <v>0</v>
      </c>
      <c r="J39" s="99" t="s">
        <v>42</v>
      </c>
      <c r="K39" s="29" t="s">
        <v>488</v>
      </c>
      <c r="L39" s="51" t="s">
        <v>496</v>
      </c>
      <c r="M39" s="30" t="s">
        <v>43</v>
      </c>
      <c r="N39" s="59" t="s">
        <v>482</v>
      </c>
      <c r="O39" s="100" t="s">
        <v>487</v>
      </c>
      <c r="P39" s="51" t="s">
        <v>65</v>
      </c>
      <c r="Q39" s="93">
        <v>679</v>
      </c>
      <c r="R39" s="54">
        <v>178.35</v>
      </c>
      <c r="S39" s="54">
        <f t="shared" si="0"/>
        <v>121099.65</v>
      </c>
      <c r="T39" s="54">
        <f t="shared" si="1"/>
        <v>135631.60800000001</v>
      </c>
      <c r="U39" s="31"/>
      <c r="V39" s="31"/>
      <c r="X39" s="55" t="s">
        <v>78</v>
      </c>
      <c r="Y39" s="98"/>
      <c r="Z39" s="23"/>
      <c r="AA39" s="23"/>
      <c r="AB39" s="23"/>
      <c r="AC39" s="23"/>
      <c r="AD39" s="2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50" customFormat="1" ht="51" x14ac:dyDescent="0.2">
      <c r="A40" s="1"/>
      <c r="B40" s="44" t="s">
        <v>108</v>
      </c>
      <c r="C40" s="92" t="s">
        <v>480</v>
      </c>
      <c r="D40" s="92" t="s">
        <v>73</v>
      </c>
      <c r="E40" s="92" t="s">
        <v>481</v>
      </c>
      <c r="F40" s="92" t="s">
        <v>77</v>
      </c>
      <c r="G40" s="58" t="s">
        <v>50</v>
      </c>
      <c r="H40" s="58"/>
      <c r="I40" s="58">
        <v>0</v>
      </c>
      <c r="J40" s="99" t="s">
        <v>42</v>
      </c>
      <c r="K40" s="29" t="s">
        <v>488</v>
      </c>
      <c r="L40" s="51" t="s">
        <v>497</v>
      </c>
      <c r="M40" s="30" t="s">
        <v>43</v>
      </c>
      <c r="N40" s="59" t="s">
        <v>482</v>
      </c>
      <c r="O40" s="100" t="s">
        <v>487</v>
      </c>
      <c r="P40" s="51" t="s">
        <v>65</v>
      </c>
      <c r="Q40" s="93">
        <v>5500</v>
      </c>
      <c r="R40" s="54">
        <v>178.35</v>
      </c>
      <c r="S40" s="54">
        <f t="shared" si="0"/>
        <v>980925</v>
      </c>
      <c r="T40" s="54">
        <f t="shared" si="1"/>
        <v>1098636</v>
      </c>
      <c r="U40" s="31"/>
      <c r="V40" s="31"/>
      <c r="X40" s="55" t="s">
        <v>78</v>
      </c>
      <c r="Y40" s="98"/>
      <c r="Z40" s="23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50" customFormat="1" ht="51" x14ac:dyDescent="0.2">
      <c r="A41" s="1"/>
      <c r="B41" s="44" t="s">
        <v>109</v>
      </c>
      <c r="C41" s="92" t="s">
        <v>480</v>
      </c>
      <c r="D41" s="92" t="s">
        <v>73</v>
      </c>
      <c r="E41" s="92" t="s">
        <v>481</v>
      </c>
      <c r="F41" s="92" t="s">
        <v>77</v>
      </c>
      <c r="G41" s="58" t="s">
        <v>50</v>
      </c>
      <c r="H41" s="58"/>
      <c r="I41" s="58">
        <v>0</v>
      </c>
      <c r="J41" s="99" t="s">
        <v>42</v>
      </c>
      <c r="K41" s="29" t="s">
        <v>488</v>
      </c>
      <c r="L41" s="51" t="s">
        <v>498</v>
      </c>
      <c r="M41" s="30" t="s">
        <v>43</v>
      </c>
      <c r="N41" s="59" t="s">
        <v>482</v>
      </c>
      <c r="O41" s="100" t="s">
        <v>487</v>
      </c>
      <c r="P41" s="51" t="s">
        <v>65</v>
      </c>
      <c r="Q41" s="93">
        <v>2000</v>
      </c>
      <c r="R41" s="54">
        <v>178.35</v>
      </c>
      <c r="S41" s="54">
        <f t="shared" si="0"/>
        <v>356700</v>
      </c>
      <c r="T41" s="54">
        <f t="shared" si="1"/>
        <v>399504.00000000006</v>
      </c>
      <c r="U41" s="31"/>
      <c r="V41" s="31"/>
      <c r="X41" s="55" t="s">
        <v>78</v>
      </c>
      <c r="Y41" s="98"/>
      <c r="Z41" s="23"/>
      <c r="AA41" s="23"/>
      <c r="AB41" s="23"/>
      <c r="AC41" s="23"/>
      <c r="AD41" s="2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50" customFormat="1" ht="51" x14ac:dyDescent="0.2">
      <c r="A42" s="1"/>
      <c r="B42" s="44" t="s">
        <v>110</v>
      </c>
      <c r="C42" s="92" t="s">
        <v>480</v>
      </c>
      <c r="D42" s="92" t="s">
        <v>73</v>
      </c>
      <c r="E42" s="92" t="s">
        <v>481</v>
      </c>
      <c r="F42" s="92" t="s">
        <v>77</v>
      </c>
      <c r="G42" s="58" t="s">
        <v>50</v>
      </c>
      <c r="H42" s="58"/>
      <c r="I42" s="58">
        <v>0</v>
      </c>
      <c r="J42" s="99" t="s">
        <v>42</v>
      </c>
      <c r="K42" s="29" t="s">
        <v>488</v>
      </c>
      <c r="L42" s="51" t="s">
        <v>499</v>
      </c>
      <c r="M42" s="30" t="s">
        <v>43</v>
      </c>
      <c r="N42" s="59" t="s">
        <v>482</v>
      </c>
      <c r="O42" s="100" t="s">
        <v>487</v>
      </c>
      <c r="P42" s="51" t="s">
        <v>65</v>
      </c>
      <c r="Q42" s="93">
        <v>3144</v>
      </c>
      <c r="R42" s="54">
        <v>178.35</v>
      </c>
      <c r="S42" s="54">
        <f t="shared" si="0"/>
        <v>560732.4</v>
      </c>
      <c r="T42" s="54">
        <f t="shared" si="1"/>
        <v>628020.28800000006</v>
      </c>
      <c r="U42" s="31"/>
      <c r="V42" s="31"/>
      <c r="X42" s="55" t="s">
        <v>78</v>
      </c>
      <c r="Y42" s="98"/>
      <c r="Z42" s="23"/>
      <c r="AA42" s="23"/>
      <c r="AB42" s="23"/>
      <c r="AC42" s="23"/>
      <c r="AD42" s="2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50" customFormat="1" ht="51" x14ac:dyDescent="0.2">
      <c r="A43" s="1"/>
      <c r="B43" s="44" t="s">
        <v>111</v>
      </c>
      <c r="C43" s="92" t="s">
        <v>480</v>
      </c>
      <c r="D43" s="92" t="s">
        <v>73</v>
      </c>
      <c r="E43" s="92" t="s">
        <v>481</v>
      </c>
      <c r="F43" s="92" t="s">
        <v>77</v>
      </c>
      <c r="G43" s="58" t="s">
        <v>50</v>
      </c>
      <c r="H43" s="58"/>
      <c r="I43" s="58">
        <v>0</v>
      </c>
      <c r="J43" s="99" t="s">
        <v>42</v>
      </c>
      <c r="K43" s="29" t="s">
        <v>488</v>
      </c>
      <c r="L43" s="51" t="s">
        <v>500</v>
      </c>
      <c r="M43" s="30" t="s">
        <v>43</v>
      </c>
      <c r="N43" s="59" t="s">
        <v>482</v>
      </c>
      <c r="O43" s="100" t="s">
        <v>487</v>
      </c>
      <c r="P43" s="51" t="s">
        <v>65</v>
      </c>
      <c r="Q43" s="93">
        <v>1179</v>
      </c>
      <c r="R43" s="54">
        <v>178.35</v>
      </c>
      <c r="S43" s="54">
        <f t="shared" si="0"/>
        <v>210274.65</v>
      </c>
      <c r="T43" s="54">
        <f t="shared" si="1"/>
        <v>235507.60800000001</v>
      </c>
      <c r="U43" s="31"/>
      <c r="V43" s="31"/>
      <c r="X43" s="55" t="s">
        <v>78</v>
      </c>
      <c r="Y43" s="98"/>
      <c r="Z43" s="23"/>
      <c r="AA43" s="23"/>
      <c r="AB43" s="23"/>
      <c r="AC43" s="23"/>
      <c r="AD43" s="2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50" customFormat="1" ht="51" x14ac:dyDescent="0.2">
      <c r="A44" s="1"/>
      <c r="B44" s="44" t="s">
        <v>112</v>
      </c>
      <c r="C44" s="92" t="s">
        <v>480</v>
      </c>
      <c r="D44" s="92" t="s">
        <v>73</v>
      </c>
      <c r="E44" s="92" t="s">
        <v>481</v>
      </c>
      <c r="F44" s="92" t="s">
        <v>77</v>
      </c>
      <c r="G44" s="58" t="s">
        <v>50</v>
      </c>
      <c r="H44" s="58"/>
      <c r="I44" s="58">
        <v>0</v>
      </c>
      <c r="J44" s="99" t="s">
        <v>42</v>
      </c>
      <c r="K44" s="29" t="s">
        <v>488</v>
      </c>
      <c r="L44" s="51" t="s">
        <v>501</v>
      </c>
      <c r="M44" s="30" t="s">
        <v>43</v>
      </c>
      <c r="N44" s="59" t="s">
        <v>482</v>
      </c>
      <c r="O44" s="100" t="s">
        <v>487</v>
      </c>
      <c r="P44" s="51" t="s">
        <v>65</v>
      </c>
      <c r="Q44" s="93">
        <v>3144</v>
      </c>
      <c r="R44" s="54">
        <v>178.35</v>
      </c>
      <c r="S44" s="54">
        <f t="shared" si="0"/>
        <v>560732.4</v>
      </c>
      <c r="T44" s="54">
        <f t="shared" si="1"/>
        <v>628020.28800000006</v>
      </c>
      <c r="U44" s="31"/>
      <c r="V44" s="31"/>
      <c r="X44" s="55" t="s">
        <v>78</v>
      </c>
      <c r="Y44" s="98"/>
      <c r="Z44" s="23"/>
      <c r="AA44" s="23"/>
      <c r="AB44" s="23"/>
      <c r="AC44" s="23"/>
      <c r="AD44" s="2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50" customFormat="1" ht="51" x14ac:dyDescent="0.2">
      <c r="A45" s="1"/>
      <c r="B45" s="44" t="s">
        <v>113</v>
      </c>
      <c r="C45" s="92" t="s">
        <v>480</v>
      </c>
      <c r="D45" s="92" t="s">
        <v>73</v>
      </c>
      <c r="E45" s="92" t="s">
        <v>481</v>
      </c>
      <c r="F45" s="92" t="s">
        <v>77</v>
      </c>
      <c r="G45" s="58" t="s">
        <v>50</v>
      </c>
      <c r="H45" s="58"/>
      <c r="I45" s="58">
        <v>0</v>
      </c>
      <c r="J45" s="99" t="s">
        <v>42</v>
      </c>
      <c r="K45" s="29" t="s">
        <v>488</v>
      </c>
      <c r="L45" s="51" t="s">
        <v>502</v>
      </c>
      <c r="M45" s="30" t="s">
        <v>43</v>
      </c>
      <c r="N45" s="59" t="s">
        <v>482</v>
      </c>
      <c r="O45" s="100" t="s">
        <v>487</v>
      </c>
      <c r="P45" s="51" t="s">
        <v>65</v>
      </c>
      <c r="Q45" s="93">
        <v>3065</v>
      </c>
      <c r="R45" s="54">
        <v>178.35</v>
      </c>
      <c r="S45" s="54">
        <f t="shared" si="0"/>
        <v>546642.75</v>
      </c>
      <c r="T45" s="54">
        <f t="shared" si="1"/>
        <v>612239.88</v>
      </c>
      <c r="U45" s="31"/>
      <c r="V45" s="31"/>
      <c r="X45" s="55" t="s">
        <v>78</v>
      </c>
      <c r="Y45" s="98"/>
      <c r="Z45" s="23"/>
      <c r="AA45" s="23"/>
      <c r="AB45" s="23"/>
      <c r="AC45" s="23"/>
      <c r="AD45" s="2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50" customFormat="1" ht="51" x14ac:dyDescent="0.2">
      <c r="A46" s="1"/>
      <c r="B46" s="44" t="s">
        <v>114</v>
      </c>
      <c r="C46" s="92" t="s">
        <v>480</v>
      </c>
      <c r="D46" s="92" t="s">
        <v>73</v>
      </c>
      <c r="E46" s="92" t="s">
        <v>481</v>
      </c>
      <c r="F46" s="92" t="s">
        <v>77</v>
      </c>
      <c r="G46" s="58" t="s">
        <v>50</v>
      </c>
      <c r="H46" s="58"/>
      <c r="I46" s="58">
        <v>0</v>
      </c>
      <c r="J46" s="99" t="s">
        <v>42</v>
      </c>
      <c r="K46" s="29" t="s">
        <v>488</v>
      </c>
      <c r="L46" s="51" t="s">
        <v>503</v>
      </c>
      <c r="M46" s="30" t="s">
        <v>43</v>
      </c>
      <c r="N46" s="59" t="s">
        <v>482</v>
      </c>
      <c r="O46" s="100" t="s">
        <v>487</v>
      </c>
      <c r="P46" s="51" t="s">
        <v>65</v>
      </c>
      <c r="Q46" s="93">
        <v>3000</v>
      </c>
      <c r="R46" s="54">
        <v>178.35</v>
      </c>
      <c r="S46" s="54">
        <f t="shared" si="0"/>
        <v>535050</v>
      </c>
      <c r="T46" s="54">
        <f t="shared" si="1"/>
        <v>599256</v>
      </c>
      <c r="U46" s="31"/>
      <c r="V46" s="31"/>
      <c r="X46" s="55" t="s">
        <v>78</v>
      </c>
      <c r="Y46" s="98"/>
      <c r="Z46" s="23"/>
      <c r="AA46" s="23"/>
      <c r="AB46" s="23"/>
      <c r="AC46" s="23"/>
      <c r="AD46" s="23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50" customFormat="1" ht="51" x14ac:dyDescent="0.2">
      <c r="A47" s="1"/>
      <c r="B47" s="44" t="s">
        <v>115</v>
      </c>
      <c r="C47" s="92" t="s">
        <v>480</v>
      </c>
      <c r="D47" s="92" t="s">
        <v>73</v>
      </c>
      <c r="E47" s="92" t="s">
        <v>481</v>
      </c>
      <c r="F47" s="92" t="s">
        <v>77</v>
      </c>
      <c r="G47" s="58" t="s">
        <v>50</v>
      </c>
      <c r="H47" s="58"/>
      <c r="I47" s="58">
        <v>0</v>
      </c>
      <c r="J47" s="99" t="s">
        <v>42</v>
      </c>
      <c r="K47" s="29" t="s">
        <v>488</v>
      </c>
      <c r="L47" s="51" t="s">
        <v>504</v>
      </c>
      <c r="M47" s="30" t="s">
        <v>43</v>
      </c>
      <c r="N47" s="59" t="s">
        <v>482</v>
      </c>
      <c r="O47" s="100" t="s">
        <v>487</v>
      </c>
      <c r="P47" s="51" t="s">
        <v>65</v>
      </c>
      <c r="Q47" s="93">
        <v>154</v>
      </c>
      <c r="R47" s="54">
        <v>178.35</v>
      </c>
      <c r="S47" s="54">
        <f t="shared" si="0"/>
        <v>27465.899999999998</v>
      </c>
      <c r="T47" s="54">
        <f t="shared" si="1"/>
        <v>30761.808000000001</v>
      </c>
      <c r="U47" s="31"/>
      <c r="V47" s="31"/>
      <c r="X47" s="55" t="s">
        <v>78</v>
      </c>
      <c r="Y47" s="98"/>
      <c r="Z47" s="23"/>
      <c r="AA47" s="23"/>
      <c r="AB47" s="23"/>
      <c r="AC47" s="23"/>
      <c r="AD47" s="23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50" customFormat="1" ht="51" x14ac:dyDescent="0.2">
      <c r="A48" s="1"/>
      <c r="B48" s="44" t="s">
        <v>116</v>
      </c>
      <c r="C48" s="92" t="s">
        <v>480</v>
      </c>
      <c r="D48" s="92" t="s">
        <v>73</v>
      </c>
      <c r="E48" s="92" t="s">
        <v>481</v>
      </c>
      <c r="F48" s="92" t="s">
        <v>77</v>
      </c>
      <c r="G48" s="58" t="s">
        <v>50</v>
      </c>
      <c r="H48" s="58"/>
      <c r="I48" s="58">
        <v>0</v>
      </c>
      <c r="J48" s="99" t="s">
        <v>42</v>
      </c>
      <c r="K48" s="29" t="s">
        <v>488</v>
      </c>
      <c r="L48" s="51" t="s">
        <v>505</v>
      </c>
      <c r="M48" s="30" t="s">
        <v>43</v>
      </c>
      <c r="N48" s="59" t="s">
        <v>482</v>
      </c>
      <c r="O48" s="100" t="s">
        <v>487</v>
      </c>
      <c r="P48" s="51" t="s">
        <v>65</v>
      </c>
      <c r="Q48" s="93">
        <v>240</v>
      </c>
      <c r="R48" s="54">
        <v>178.35</v>
      </c>
      <c r="S48" s="54">
        <f t="shared" si="0"/>
        <v>42804</v>
      </c>
      <c r="T48" s="54">
        <f t="shared" si="1"/>
        <v>47940.480000000003</v>
      </c>
      <c r="U48" s="31"/>
      <c r="V48" s="31"/>
      <c r="X48" s="55" t="s">
        <v>78</v>
      </c>
      <c r="Y48" s="98"/>
      <c r="Z48" s="23"/>
      <c r="AA48" s="23"/>
      <c r="AB48" s="23"/>
      <c r="AC48" s="23"/>
      <c r="AD48" s="23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8" s="50" customFormat="1" ht="51" x14ac:dyDescent="0.2">
      <c r="A49" s="1"/>
      <c r="B49" s="44" t="s">
        <v>117</v>
      </c>
      <c r="C49" s="92" t="s">
        <v>480</v>
      </c>
      <c r="D49" s="92" t="s">
        <v>73</v>
      </c>
      <c r="E49" s="92" t="s">
        <v>481</v>
      </c>
      <c r="F49" s="92" t="s">
        <v>77</v>
      </c>
      <c r="G49" s="58" t="s">
        <v>50</v>
      </c>
      <c r="H49" s="58"/>
      <c r="I49" s="58">
        <v>0</v>
      </c>
      <c r="J49" s="99" t="s">
        <v>42</v>
      </c>
      <c r="K49" s="29" t="s">
        <v>488</v>
      </c>
      <c r="L49" s="51" t="s">
        <v>506</v>
      </c>
      <c r="M49" s="30" t="s">
        <v>43</v>
      </c>
      <c r="N49" s="59" t="s">
        <v>482</v>
      </c>
      <c r="O49" s="100" t="s">
        <v>487</v>
      </c>
      <c r="P49" s="51" t="s">
        <v>65</v>
      </c>
      <c r="Q49" s="93">
        <v>200</v>
      </c>
      <c r="R49" s="54">
        <v>178.35</v>
      </c>
      <c r="S49" s="54">
        <f t="shared" si="0"/>
        <v>35670</v>
      </c>
      <c r="T49" s="54">
        <f t="shared" si="1"/>
        <v>39950.400000000001</v>
      </c>
      <c r="U49" s="31"/>
      <c r="V49" s="31"/>
      <c r="X49" s="55" t="s">
        <v>78</v>
      </c>
      <c r="Y49" s="98"/>
      <c r="Z49" s="23"/>
      <c r="AA49" s="23"/>
      <c r="AB49" s="23"/>
      <c r="AC49" s="23"/>
      <c r="AD49" s="23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8" s="50" customFormat="1" ht="51" x14ac:dyDescent="0.2">
      <c r="A50" s="1"/>
      <c r="B50" s="44" t="s">
        <v>118</v>
      </c>
      <c r="C50" s="92" t="s">
        <v>480</v>
      </c>
      <c r="D50" s="92" t="s">
        <v>73</v>
      </c>
      <c r="E50" s="92" t="s">
        <v>481</v>
      </c>
      <c r="F50" s="92" t="s">
        <v>77</v>
      </c>
      <c r="G50" s="58" t="s">
        <v>50</v>
      </c>
      <c r="H50" s="58"/>
      <c r="I50" s="58">
        <v>0</v>
      </c>
      <c r="J50" s="99" t="s">
        <v>42</v>
      </c>
      <c r="K50" s="29" t="s">
        <v>488</v>
      </c>
      <c r="L50" s="51" t="s">
        <v>507</v>
      </c>
      <c r="M50" s="30" t="s">
        <v>43</v>
      </c>
      <c r="N50" s="59" t="s">
        <v>482</v>
      </c>
      <c r="O50" s="100" t="s">
        <v>487</v>
      </c>
      <c r="P50" s="51" t="s">
        <v>65</v>
      </c>
      <c r="Q50" s="93">
        <v>157</v>
      </c>
      <c r="R50" s="54">
        <v>178.35</v>
      </c>
      <c r="S50" s="54">
        <f t="shared" si="0"/>
        <v>28000.95</v>
      </c>
      <c r="T50" s="54">
        <f t="shared" si="1"/>
        <v>31361.064000000002</v>
      </c>
      <c r="U50" s="31"/>
      <c r="V50" s="31"/>
      <c r="X50" s="55" t="s">
        <v>78</v>
      </c>
      <c r="Y50" s="98"/>
      <c r="Z50" s="23"/>
      <c r="AA50" s="23"/>
      <c r="AB50" s="23"/>
      <c r="AC50" s="23"/>
      <c r="AD50" s="2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8" s="50" customFormat="1" ht="51" x14ac:dyDescent="0.2">
      <c r="A51" s="1"/>
      <c r="B51" s="44" t="s">
        <v>119</v>
      </c>
      <c r="C51" s="92" t="s">
        <v>480</v>
      </c>
      <c r="D51" s="92" t="s">
        <v>73</v>
      </c>
      <c r="E51" s="92" t="s">
        <v>481</v>
      </c>
      <c r="F51" s="92" t="s">
        <v>77</v>
      </c>
      <c r="G51" s="58" t="s">
        <v>50</v>
      </c>
      <c r="H51" s="58"/>
      <c r="I51" s="58">
        <v>0</v>
      </c>
      <c r="J51" s="99" t="s">
        <v>42</v>
      </c>
      <c r="K51" s="29" t="s">
        <v>488</v>
      </c>
      <c r="L51" s="51" t="s">
        <v>508</v>
      </c>
      <c r="M51" s="30" t="s">
        <v>43</v>
      </c>
      <c r="N51" s="59" t="s">
        <v>482</v>
      </c>
      <c r="O51" s="100" t="s">
        <v>487</v>
      </c>
      <c r="P51" s="51" t="s">
        <v>65</v>
      </c>
      <c r="Q51" s="93">
        <v>1060</v>
      </c>
      <c r="R51" s="54">
        <v>178.35</v>
      </c>
      <c r="S51" s="54">
        <f t="shared" si="0"/>
        <v>189051</v>
      </c>
      <c r="T51" s="54">
        <f t="shared" si="1"/>
        <v>211737.12000000002</v>
      </c>
      <c r="U51" s="31"/>
      <c r="V51" s="31"/>
      <c r="X51" s="55" t="s">
        <v>78</v>
      </c>
      <c r="Y51" s="98"/>
      <c r="Z51" s="23"/>
      <c r="AA51" s="23"/>
      <c r="AB51" s="23"/>
      <c r="AC51" s="23"/>
      <c r="AD51" s="2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8" x14ac:dyDescent="0.2">
      <c r="B52" s="90" t="s">
        <v>13</v>
      </c>
      <c r="C52" s="87"/>
      <c r="D52" s="87"/>
      <c r="E52" s="87"/>
      <c r="F52" s="87"/>
      <c r="G52" s="87"/>
      <c r="H52" s="87"/>
      <c r="I52" s="89"/>
      <c r="J52" s="87"/>
      <c r="K52" s="87"/>
      <c r="L52" s="87"/>
      <c r="M52" s="87"/>
      <c r="N52" s="87"/>
      <c r="O52" s="87"/>
      <c r="P52" s="87"/>
      <c r="Q52" s="87"/>
      <c r="R52" s="87"/>
      <c r="S52" s="97">
        <f>SUM(S10:S51)</f>
        <v>2130930722.3650007</v>
      </c>
      <c r="T52" s="97">
        <f>SUM(T10:T51)</f>
        <v>2386642409.0488</v>
      </c>
      <c r="U52" s="87"/>
      <c r="V52" s="87"/>
      <c r="W52" s="23"/>
      <c r="X52" s="23"/>
      <c r="Y52" s="98"/>
      <c r="Z52" s="23"/>
      <c r="AA52" s="23"/>
      <c r="AB52" s="23"/>
      <c r="AC52" s="23"/>
      <c r="AD52" s="23"/>
      <c r="AT52" s="35"/>
      <c r="AU52" s="35"/>
      <c r="AV52" s="35"/>
    </row>
    <row r="53" spans="1:48" x14ac:dyDescent="0.2">
      <c r="B53" s="90" t="s">
        <v>14</v>
      </c>
      <c r="C53" s="87"/>
      <c r="D53" s="87"/>
      <c r="E53" s="87"/>
      <c r="F53" s="87"/>
      <c r="G53" s="87"/>
      <c r="H53" s="87"/>
      <c r="I53" s="89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96"/>
      <c r="U53" s="87"/>
      <c r="V53" s="87"/>
      <c r="W53" s="23"/>
      <c r="X53" s="23"/>
      <c r="Y53" s="98"/>
      <c r="Z53" s="23"/>
      <c r="AA53" s="23"/>
      <c r="AB53" s="23"/>
      <c r="AC53" s="23"/>
      <c r="AD53" s="23"/>
      <c r="AT53" s="35"/>
      <c r="AU53" s="35"/>
      <c r="AV53" s="35"/>
    </row>
    <row r="54" spans="1:48" ht="51" x14ac:dyDescent="0.2">
      <c r="B54" s="87" t="s">
        <v>29</v>
      </c>
      <c r="C54" s="44" t="s">
        <v>120</v>
      </c>
      <c r="D54" s="44" t="s">
        <v>121</v>
      </c>
      <c r="E54" s="44" t="s">
        <v>122</v>
      </c>
      <c r="F54" s="44" t="s">
        <v>123</v>
      </c>
      <c r="G54" s="44" t="s">
        <v>50</v>
      </c>
      <c r="H54" s="30"/>
      <c r="I54" s="30">
        <v>40</v>
      </c>
      <c r="J54" s="44" t="s">
        <v>42</v>
      </c>
      <c r="K54" s="29" t="s">
        <v>488</v>
      </c>
      <c r="L54" s="44" t="s">
        <v>489</v>
      </c>
      <c r="M54" s="44"/>
      <c r="N54" s="44" t="s">
        <v>473</v>
      </c>
      <c r="O54" s="100" t="s">
        <v>534</v>
      </c>
      <c r="P54" s="44"/>
      <c r="Q54" s="46"/>
      <c r="R54" s="47">
        <v>9931779</v>
      </c>
      <c r="S54" s="61">
        <v>9931779</v>
      </c>
      <c r="T54" s="61">
        <f t="shared" ref="T54:T62" si="2">S54*1.12</f>
        <v>11123592.48</v>
      </c>
      <c r="U54" s="44"/>
      <c r="V54" s="31"/>
      <c r="W54" s="45" t="s">
        <v>124</v>
      </c>
      <c r="X54" s="62">
        <v>403100100</v>
      </c>
      <c r="Y54" s="98"/>
      <c r="Z54" s="23"/>
      <c r="AA54" s="23"/>
      <c r="AB54" s="23"/>
      <c r="AC54" s="23"/>
      <c r="AD54" s="23"/>
      <c r="AT54" s="35"/>
      <c r="AU54" s="35"/>
      <c r="AV54" s="35"/>
    </row>
    <row r="55" spans="1:48" ht="51" x14ac:dyDescent="0.2">
      <c r="B55" s="87" t="s">
        <v>30</v>
      </c>
      <c r="C55" s="44" t="s">
        <v>125</v>
      </c>
      <c r="D55" s="44" t="s">
        <v>126</v>
      </c>
      <c r="E55" s="44" t="s">
        <v>126</v>
      </c>
      <c r="F55" s="44" t="s">
        <v>127</v>
      </c>
      <c r="G55" s="44" t="s">
        <v>58</v>
      </c>
      <c r="H55" s="30"/>
      <c r="I55" s="30">
        <v>40</v>
      </c>
      <c r="J55" s="44" t="s">
        <v>42</v>
      </c>
      <c r="K55" s="29" t="s">
        <v>488</v>
      </c>
      <c r="L55" s="44" t="s">
        <v>489</v>
      </c>
      <c r="M55" s="44"/>
      <c r="N55" s="44" t="s">
        <v>473</v>
      </c>
      <c r="O55" s="100" t="s">
        <v>534</v>
      </c>
      <c r="P55" s="44"/>
      <c r="Q55" s="46"/>
      <c r="R55" s="47">
        <v>3221213</v>
      </c>
      <c r="S55" s="61">
        <v>3221213</v>
      </c>
      <c r="T55" s="61">
        <f t="shared" si="2"/>
        <v>3607758.5600000005</v>
      </c>
      <c r="U55" s="44"/>
      <c r="V55" s="31"/>
      <c r="W55" s="45" t="s">
        <v>124</v>
      </c>
      <c r="X55" s="62">
        <v>403100100</v>
      </c>
      <c r="Y55" s="98"/>
      <c r="Z55" s="23"/>
      <c r="AA55" s="23"/>
      <c r="AB55" s="23"/>
      <c r="AC55" s="23"/>
      <c r="AD55" s="23"/>
      <c r="AT55" s="35"/>
      <c r="AU55" s="35"/>
      <c r="AV55" s="35"/>
    </row>
    <row r="56" spans="1:48" ht="51" x14ac:dyDescent="0.2">
      <c r="B56" s="87" t="s">
        <v>31</v>
      </c>
      <c r="C56" s="44" t="s">
        <v>120</v>
      </c>
      <c r="D56" s="44" t="s">
        <v>121</v>
      </c>
      <c r="E56" s="44" t="s">
        <v>122</v>
      </c>
      <c r="F56" s="44" t="s">
        <v>128</v>
      </c>
      <c r="G56" s="44" t="s">
        <v>58</v>
      </c>
      <c r="H56" s="30"/>
      <c r="I56" s="30">
        <v>40</v>
      </c>
      <c r="J56" s="44" t="s">
        <v>42</v>
      </c>
      <c r="K56" s="29" t="s">
        <v>488</v>
      </c>
      <c r="L56" s="44" t="s">
        <v>489</v>
      </c>
      <c r="M56" s="44"/>
      <c r="N56" s="44" t="s">
        <v>473</v>
      </c>
      <c r="O56" s="100" t="s">
        <v>534</v>
      </c>
      <c r="P56" s="44"/>
      <c r="Q56" s="46"/>
      <c r="R56" s="47">
        <v>2222967</v>
      </c>
      <c r="S56" s="61">
        <v>2222967</v>
      </c>
      <c r="T56" s="61">
        <f t="shared" si="2"/>
        <v>2489723.04</v>
      </c>
      <c r="U56" s="44"/>
      <c r="V56" s="31"/>
      <c r="W56" s="45" t="s">
        <v>124</v>
      </c>
      <c r="X56" s="62">
        <v>403100100</v>
      </c>
      <c r="Y56" s="98"/>
      <c r="Z56" s="23"/>
      <c r="AA56" s="23"/>
      <c r="AB56" s="23"/>
      <c r="AC56" s="23"/>
      <c r="AD56" s="23"/>
      <c r="AT56" s="35"/>
      <c r="AU56" s="35"/>
      <c r="AV56" s="35"/>
    </row>
    <row r="57" spans="1:48" ht="76.5" x14ac:dyDescent="0.2">
      <c r="B57" s="87" t="s">
        <v>330</v>
      </c>
      <c r="C57" s="44" t="s">
        <v>129</v>
      </c>
      <c r="D57" s="44" t="s">
        <v>130</v>
      </c>
      <c r="E57" s="44" t="s">
        <v>130</v>
      </c>
      <c r="F57" s="44" t="s">
        <v>131</v>
      </c>
      <c r="G57" s="44" t="s">
        <v>58</v>
      </c>
      <c r="H57" s="30"/>
      <c r="I57" s="30">
        <v>40</v>
      </c>
      <c r="J57" s="44" t="s">
        <v>42</v>
      </c>
      <c r="K57" s="29" t="s">
        <v>488</v>
      </c>
      <c r="L57" s="44" t="s">
        <v>489</v>
      </c>
      <c r="M57" s="44"/>
      <c r="N57" s="44" t="s">
        <v>473</v>
      </c>
      <c r="O57" s="100" t="s">
        <v>534</v>
      </c>
      <c r="P57" s="44"/>
      <c r="Q57" s="46"/>
      <c r="R57" s="47">
        <v>2317783</v>
      </c>
      <c r="S57" s="61">
        <v>2317783</v>
      </c>
      <c r="T57" s="61">
        <f t="shared" si="2"/>
        <v>2595916.9600000004</v>
      </c>
      <c r="U57" s="44"/>
      <c r="V57" s="31"/>
      <c r="W57" s="45" t="s">
        <v>124</v>
      </c>
      <c r="X57" s="62">
        <v>403100100</v>
      </c>
      <c r="Y57" s="98"/>
      <c r="Z57" s="23"/>
      <c r="AA57" s="23"/>
      <c r="AB57" s="23"/>
      <c r="AC57" s="23"/>
      <c r="AD57" s="23"/>
      <c r="AT57" s="35"/>
      <c r="AU57" s="35"/>
      <c r="AV57" s="35"/>
    </row>
    <row r="58" spans="1:48" ht="51" x14ac:dyDescent="0.2">
      <c r="B58" s="87" t="s">
        <v>331</v>
      </c>
      <c r="C58" s="44" t="s">
        <v>132</v>
      </c>
      <c r="D58" s="44" t="s">
        <v>133</v>
      </c>
      <c r="E58" s="44" t="s">
        <v>133</v>
      </c>
      <c r="F58" s="44" t="s">
        <v>134</v>
      </c>
      <c r="G58" s="63" t="s">
        <v>40</v>
      </c>
      <c r="H58" s="30" t="s">
        <v>135</v>
      </c>
      <c r="I58" s="30">
        <v>40</v>
      </c>
      <c r="J58" s="44" t="s">
        <v>42</v>
      </c>
      <c r="K58" s="29" t="s">
        <v>488</v>
      </c>
      <c r="L58" s="44" t="s">
        <v>489</v>
      </c>
      <c r="M58" s="63"/>
      <c r="N58" s="63" t="s">
        <v>473</v>
      </c>
      <c r="O58" s="100" t="s">
        <v>534</v>
      </c>
      <c r="P58" s="44"/>
      <c r="Q58" s="64"/>
      <c r="R58" s="65">
        <v>1904145</v>
      </c>
      <c r="S58" s="66">
        <v>1904145</v>
      </c>
      <c r="T58" s="61">
        <f t="shared" si="2"/>
        <v>2132642.4000000004</v>
      </c>
      <c r="U58" s="44"/>
      <c r="V58" s="31"/>
      <c r="W58" s="45" t="s">
        <v>136</v>
      </c>
      <c r="X58" s="67">
        <v>404100106</v>
      </c>
      <c r="Y58" s="98"/>
      <c r="Z58" s="23"/>
      <c r="AA58" s="23"/>
      <c r="AB58" s="23"/>
      <c r="AC58" s="23"/>
      <c r="AD58" s="23"/>
      <c r="AT58" s="35"/>
      <c r="AU58" s="35"/>
      <c r="AV58" s="35"/>
    </row>
    <row r="59" spans="1:48" ht="51" x14ac:dyDescent="0.2">
      <c r="B59" s="87" t="s">
        <v>332</v>
      </c>
      <c r="C59" s="44" t="s">
        <v>137</v>
      </c>
      <c r="D59" s="44" t="s">
        <v>138</v>
      </c>
      <c r="E59" s="44" t="s">
        <v>138</v>
      </c>
      <c r="F59" s="44" t="s">
        <v>139</v>
      </c>
      <c r="G59" s="63" t="s">
        <v>40</v>
      </c>
      <c r="H59" s="30" t="s">
        <v>135</v>
      </c>
      <c r="I59" s="30">
        <v>40</v>
      </c>
      <c r="J59" s="44" t="s">
        <v>42</v>
      </c>
      <c r="K59" s="29" t="s">
        <v>488</v>
      </c>
      <c r="L59" s="44" t="s">
        <v>489</v>
      </c>
      <c r="M59" s="63"/>
      <c r="N59" s="63" t="s">
        <v>473</v>
      </c>
      <c r="O59" s="100" t="s">
        <v>534</v>
      </c>
      <c r="P59" s="44"/>
      <c r="Q59" s="64"/>
      <c r="R59" s="65">
        <v>2262277</v>
      </c>
      <c r="S59" s="66">
        <v>2262277</v>
      </c>
      <c r="T59" s="61">
        <f t="shared" si="2"/>
        <v>2533750.2400000002</v>
      </c>
      <c r="U59" s="44"/>
      <c r="V59" s="31"/>
      <c r="W59" s="45" t="s">
        <v>136</v>
      </c>
      <c r="X59" s="67">
        <v>404100107</v>
      </c>
      <c r="Y59" s="98"/>
      <c r="Z59" s="23"/>
      <c r="AA59" s="23"/>
      <c r="AB59" s="23"/>
      <c r="AC59" s="23"/>
      <c r="AD59" s="23"/>
      <c r="AT59" s="35"/>
      <c r="AU59" s="35"/>
      <c r="AV59" s="35"/>
    </row>
    <row r="60" spans="1:48" ht="76.5" x14ac:dyDescent="0.2">
      <c r="B60" s="87" t="s">
        <v>333</v>
      </c>
      <c r="C60" s="44" t="s">
        <v>140</v>
      </c>
      <c r="D60" s="44" t="s">
        <v>141</v>
      </c>
      <c r="E60" s="44" t="s">
        <v>142</v>
      </c>
      <c r="F60" s="44" t="s">
        <v>143</v>
      </c>
      <c r="G60" s="63" t="s">
        <v>40</v>
      </c>
      <c r="H60" s="30" t="s">
        <v>135</v>
      </c>
      <c r="I60" s="30">
        <v>40</v>
      </c>
      <c r="J60" s="44" t="s">
        <v>42</v>
      </c>
      <c r="K60" s="29" t="s">
        <v>488</v>
      </c>
      <c r="L60" s="44" t="s">
        <v>489</v>
      </c>
      <c r="M60" s="63"/>
      <c r="N60" s="63" t="s">
        <v>473</v>
      </c>
      <c r="O60" s="100" t="s">
        <v>534</v>
      </c>
      <c r="P60" s="44"/>
      <c r="Q60" s="64"/>
      <c r="R60" s="65">
        <v>833578</v>
      </c>
      <c r="S60" s="66">
        <v>833578</v>
      </c>
      <c r="T60" s="61">
        <f t="shared" si="2"/>
        <v>933607.3600000001</v>
      </c>
      <c r="U60" s="44"/>
      <c r="V60" s="31"/>
      <c r="W60" s="45" t="s">
        <v>136</v>
      </c>
      <c r="X60" s="67">
        <v>401100100</v>
      </c>
      <c r="Y60" s="98"/>
      <c r="Z60" s="23"/>
      <c r="AA60" s="23"/>
      <c r="AB60" s="23"/>
      <c r="AC60" s="23"/>
      <c r="AD60" s="23"/>
      <c r="AT60" s="35"/>
      <c r="AU60" s="35"/>
      <c r="AV60" s="35"/>
    </row>
    <row r="61" spans="1:48" ht="76.5" x14ac:dyDescent="0.2">
      <c r="B61" s="87" t="s">
        <v>334</v>
      </c>
      <c r="C61" s="44" t="s">
        <v>144</v>
      </c>
      <c r="D61" s="44" t="s">
        <v>145</v>
      </c>
      <c r="E61" s="44" t="s">
        <v>146</v>
      </c>
      <c r="F61" s="44" t="s">
        <v>147</v>
      </c>
      <c r="G61" s="44" t="s">
        <v>58</v>
      </c>
      <c r="H61" s="30"/>
      <c r="I61" s="30">
        <v>40</v>
      </c>
      <c r="J61" s="44" t="s">
        <v>42</v>
      </c>
      <c r="K61" s="29" t="s">
        <v>488</v>
      </c>
      <c r="L61" s="44" t="s">
        <v>519</v>
      </c>
      <c r="M61" s="44"/>
      <c r="N61" s="63" t="s">
        <v>473</v>
      </c>
      <c r="O61" s="100" t="s">
        <v>534</v>
      </c>
      <c r="P61" s="44"/>
      <c r="Q61" s="46"/>
      <c r="R61" s="47">
        <v>2500000</v>
      </c>
      <c r="S61" s="47">
        <v>2500000</v>
      </c>
      <c r="T61" s="61">
        <f t="shared" si="2"/>
        <v>2800000.0000000005</v>
      </c>
      <c r="U61" s="44"/>
      <c r="V61" s="31"/>
      <c r="W61" s="45" t="s">
        <v>148</v>
      </c>
      <c r="X61" s="62">
        <v>402101100</v>
      </c>
      <c r="Y61" s="98"/>
      <c r="Z61" s="23"/>
      <c r="AA61" s="23"/>
      <c r="AB61" s="23"/>
      <c r="AC61" s="23"/>
      <c r="AD61" s="23"/>
      <c r="AT61" s="35"/>
      <c r="AU61" s="35"/>
      <c r="AV61" s="35"/>
    </row>
    <row r="62" spans="1:48" ht="76.5" x14ac:dyDescent="0.2">
      <c r="B62" s="87" t="s">
        <v>335</v>
      </c>
      <c r="C62" s="44" t="s">
        <v>149</v>
      </c>
      <c r="D62" s="44" t="s">
        <v>150</v>
      </c>
      <c r="E62" s="44" t="s">
        <v>150</v>
      </c>
      <c r="F62" s="44" t="s">
        <v>151</v>
      </c>
      <c r="G62" s="44" t="s">
        <v>58</v>
      </c>
      <c r="H62" s="30"/>
      <c r="I62" s="30">
        <v>40</v>
      </c>
      <c r="J62" s="44" t="s">
        <v>42</v>
      </c>
      <c r="K62" s="29" t="s">
        <v>488</v>
      </c>
      <c r="L62" s="44" t="s">
        <v>489</v>
      </c>
      <c r="M62" s="44"/>
      <c r="N62" s="63" t="s">
        <v>473</v>
      </c>
      <c r="O62" s="100" t="s">
        <v>534</v>
      </c>
      <c r="P62" s="44"/>
      <c r="Q62" s="46"/>
      <c r="R62" s="47">
        <v>3595200</v>
      </c>
      <c r="S62" s="47">
        <v>3595200</v>
      </c>
      <c r="T62" s="61">
        <f t="shared" si="2"/>
        <v>4026624.0000000005</v>
      </c>
      <c r="U62" s="44"/>
      <c r="V62" s="31"/>
      <c r="W62" s="45" t="s">
        <v>152</v>
      </c>
      <c r="X62" s="62">
        <v>402102101</v>
      </c>
      <c r="Y62" s="98"/>
      <c r="Z62" s="23"/>
      <c r="AA62" s="23"/>
      <c r="AB62" s="23"/>
      <c r="AC62" s="23"/>
      <c r="AD62" s="23"/>
      <c r="AT62" s="35"/>
      <c r="AU62" s="35"/>
      <c r="AV62" s="35"/>
    </row>
    <row r="63" spans="1:48" x14ac:dyDescent="0.2">
      <c r="B63" s="14" t="s">
        <v>15</v>
      </c>
      <c r="C63" s="9"/>
      <c r="D63" s="10"/>
      <c r="E63" s="10"/>
      <c r="F63" s="10"/>
      <c r="G63" s="11"/>
      <c r="H63" s="11"/>
      <c r="I63" s="12"/>
      <c r="J63" s="10"/>
      <c r="K63" s="10"/>
      <c r="L63" s="11"/>
      <c r="M63" s="10"/>
      <c r="N63" s="10"/>
      <c r="O63" s="10"/>
      <c r="P63" s="10"/>
      <c r="Q63" s="10"/>
      <c r="R63" s="10"/>
      <c r="S63" s="97">
        <f>SUM(S54:S62)</f>
        <v>28788942</v>
      </c>
      <c r="T63" s="97">
        <f>SUM(T54:T62)</f>
        <v>32243615.040000007</v>
      </c>
      <c r="U63" s="10"/>
      <c r="V63" s="10"/>
      <c r="W63" s="23"/>
      <c r="X63" s="23"/>
      <c r="Y63" s="98"/>
      <c r="Z63" s="23"/>
      <c r="AA63" s="23"/>
      <c r="AB63" s="23"/>
      <c r="AC63" s="23"/>
      <c r="AD63" s="23"/>
      <c r="AT63" s="35"/>
      <c r="AU63" s="35"/>
      <c r="AV63" s="35"/>
    </row>
    <row r="64" spans="1:48" ht="17.25" customHeight="1" x14ac:dyDescent="0.2">
      <c r="B64" s="19" t="s">
        <v>16</v>
      </c>
      <c r="C64" s="3"/>
      <c r="D64" s="10"/>
      <c r="E64" s="10"/>
      <c r="F64" s="10"/>
      <c r="G64" s="11"/>
      <c r="H64" s="11"/>
      <c r="I64" s="12"/>
      <c r="J64" s="10"/>
      <c r="K64" s="10"/>
      <c r="L64" s="11"/>
      <c r="M64" s="10"/>
      <c r="N64" s="10"/>
      <c r="O64" s="10"/>
      <c r="P64" s="10"/>
      <c r="Q64" s="10"/>
      <c r="R64" s="10"/>
      <c r="S64" s="10"/>
      <c r="T64" s="13"/>
      <c r="U64" s="10"/>
      <c r="V64" s="10"/>
      <c r="W64" s="23"/>
      <c r="X64" s="23"/>
      <c r="Y64" s="98"/>
      <c r="Z64" s="23"/>
      <c r="AA64" s="23"/>
      <c r="AB64" s="23"/>
      <c r="AC64" s="23"/>
      <c r="AD64" s="23"/>
      <c r="AT64" s="35"/>
      <c r="AU64" s="35"/>
      <c r="AV64" s="35"/>
    </row>
    <row r="65" spans="1:48" ht="51" x14ac:dyDescent="0.2">
      <c r="B65" s="87" t="s">
        <v>32</v>
      </c>
      <c r="C65" s="44" t="s">
        <v>153</v>
      </c>
      <c r="D65" s="44" t="s">
        <v>154</v>
      </c>
      <c r="E65" s="44" t="s">
        <v>154</v>
      </c>
      <c r="F65" s="44" t="s">
        <v>155</v>
      </c>
      <c r="G65" s="44" t="s">
        <v>58</v>
      </c>
      <c r="H65" s="30"/>
      <c r="I65" s="30">
        <v>100</v>
      </c>
      <c r="J65" s="44" t="s">
        <v>42</v>
      </c>
      <c r="K65" s="29" t="s">
        <v>488</v>
      </c>
      <c r="L65" s="44" t="s">
        <v>489</v>
      </c>
      <c r="M65" s="44"/>
      <c r="N65" s="29" t="s">
        <v>473</v>
      </c>
      <c r="O65" s="100" t="s">
        <v>534</v>
      </c>
      <c r="P65" s="44"/>
      <c r="Q65" s="46"/>
      <c r="R65" s="47">
        <v>2661500</v>
      </c>
      <c r="S65" s="61">
        <v>2661500</v>
      </c>
      <c r="T65" s="61">
        <f>S65*1.12</f>
        <v>2980880.0000000005</v>
      </c>
      <c r="U65" s="44"/>
      <c r="V65" s="31"/>
      <c r="W65" s="45" t="s">
        <v>156</v>
      </c>
      <c r="X65" s="62">
        <v>903104101</v>
      </c>
      <c r="Y65" s="98"/>
      <c r="Z65" s="23"/>
      <c r="AA65" s="23"/>
      <c r="AB65" s="23"/>
      <c r="AC65" s="23"/>
      <c r="AD65" s="23"/>
      <c r="AT65" s="35"/>
      <c r="AU65" s="35"/>
      <c r="AV65" s="35"/>
    </row>
    <row r="66" spans="1:48" ht="76.5" x14ac:dyDescent="0.2">
      <c r="B66" s="87" t="s">
        <v>33</v>
      </c>
      <c r="C66" s="44" t="s">
        <v>157</v>
      </c>
      <c r="D66" s="44" t="s">
        <v>158</v>
      </c>
      <c r="E66" s="44" t="s">
        <v>158</v>
      </c>
      <c r="F66" s="44" t="s">
        <v>159</v>
      </c>
      <c r="G66" s="44" t="s">
        <v>50</v>
      </c>
      <c r="H66" s="30"/>
      <c r="I66" s="30">
        <v>100</v>
      </c>
      <c r="J66" s="44" t="s">
        <v>42</v>
      </c>
      <c r="K66" s="29" t="s">
        <v>488</v>
      </c>
      <c r="L66" s="44" t="s">
        <v>519</v>
      </c>
      <c r="M66" s="44"/>
      <c r="N66" s="29" t="s">
        <v>473</v>
      </c>
      <c r="O66" s="100" t="s">
        <v>534</v>
      </c>
      <c r="P66" s="44"/>
      <c r="Q66" s="46"/>
      <c r="R66" s="47">
        <v>9375000</v>
      </c>
      <c r="S66" s="61">
        <v>9375000</v>
      </c>
      <c r="T66" s="61">
        <f>S66*1.12</f>
        <v>10500000.000000002</v>
      </c>
      <c r="U66" s="44"/>
      <c r="V66" s="31"/>
      <c r="W66" s="45" t="s">
        <v>156</v>
      </c>
      <c r="X66" s="62">
        <v>903102101</v>
      </c>
      <c r="Y66" s="98"/>
      <c r="Z66" s="23"/>
      <c r="AA66" s="23"/>
      <c r="AB66" s="23"/>
      <c r="AC66" s="23"/>
      <c r="AD66" s="23"/>
      <c r="AT66" s="35"/>
      <c r="AU66" s="35"/>
      <c r="AV66" s="35"/>
    </row>
    <row r="67" spans="1:48" ht="51" x14ac:dyDescent="0.2">
      <c r="B67" s="101" t="s">
        <v>34</v>
      </c>
      <c r="C67" s="37" t="s">
        <v>160</v>
      </c>
      <c r="D67" s="37" t="s">
        <v>161</v>
      </c>
      <c r="E67" s="37" t="s">
        <v>161</v>
      </c>
      <c r="F67" s="37" t="s">
        <v>162</v>
      </c>
      <c r="G67" s="37" t="s">
        <v>40</v>
      </c>
      <c r="H67" s="27" t="s">
        <v>163</v>
      </c>
      <c r="I67" s="27">
        <v>100</v>
      </c>
      <c r="J67" s="37" t="s">
        <v>42</v>
      </c>
      <c r="K67" s="32" t="s">
        <v>488</v>
      </c>
      <c r="L67" s="37" t="s">
        <v>519</v>
      </c>
      <c r="M67" s="37"/>
      <c r="N67" s="37" t="s">
        <v>473</v>
      </c>
      <c r="O67" s="100" t="s">
        <v>534</v>
      </c>
      <c r="P67" s="37"/>
      <c r="Q67" s="38"/>
      <c r="R67" s="41">
        <v>49778691.016999997</v>
      </c>
      <c r="S67" s="41">
        <v>49778691.016999997</v>
      </c>
      <c r="T67" s="41">
        <v>49778691.016999997</v>
      </c>
      <c r="U67" s="37"/>
      <c r="V67" s="28"/>
      <c r="W67" s="43" t="s">
        <v>156</v>
      </c>
      <c r="X67" s="36">
        <v>820100100</v>
      </c>
      <c r="Y67" s="98"/>
      <c r="Z67" s="23"/>
      <c r="AA67" s="23"/>
      <c r="AB67" s="23"/>
      <c r="AC67" s="23"/>
      <c r="AD67" s="23"/>
      <c r="AT67" s="35"/>
      <c r="AU67" s="35"/>
      <c r="AV67" s="35"/>
    </row>
    <row r="68" spans="1:48" ht="51" x14ac:dyDescent="0.2">
      <c r="B68" s="87" t="s">
        <v>336</v>
      </c>
      <c r="C68" s="44" t="s">
        <v>164</v>
      </c>
      <c r="D68" s="44" t="s">
        <v>165</v>
      </c>
      <c r="E68" s="44" t="s">
        <v>166</v>
      </c>
      <c r="F68" s="44" t="s">
        <v>167</v>
      </c>
      <c r="G68" s="44" t="s">
        <v>40</v>
      </c>
      <c r="H68" s="30" t="s">
        <v>64</v>
      </c>
      <c r="I68" s="30">
        <v>100</v>
      </c>
      <c r="J68" s="44" t="s">
        <v>42</v>
      </c>
      <c r="K68" s="29" t="s">
        <v>488</v>
      </c>
      <c r="L68" s="44" t="s">
        <v>489</v>
      </c>
      <c r="M68" s="44"/>
      <c r="N68" s="63" t="s">
        <v>473</v>
      </c>
      <c r="O68" s="100" t="s">
        <v>534</v>
      </c>
      <c r="P68" s="44"/>
      <c r="Q68" s="47"/>
      <c r="R68" s="47">
        <v>350000</v>
      </c>
      <c r="S68" s="61">
        <v>350000</v>
      </c>
      <c r="T68" s="61">
        <f t="shared" ref="T68:T81" si="3">S68*1.12</f>
        <v>392000.00000000006</v>
      </c>
      <c r="U68" s="44" t="s">
        <v>66</v>
      </c>
      <c r="V68" s="31"/>
      <c r="W68" s="45" t="s">
        <v>169</v>
      </c>
      <c r="X68" s="62">
        <v>840108102</v>
      </c>
      <c r="Y68" s="98"/>
      <c r="Z68" s="23"/>
      <c r="AA68" s="23"/>
      <c r="AB68" s="23"/>
      <c r="AC68" s="23"/>
      <c r="AD68" s="23"/>
      <c r="AT68" s="35"/>
      <c r="AU68" s="35"/>
      <c r="AV68" s="35"/>
    </row>
    <row r="69" spans="1:48" ht="51" x14ac:dyDescent="0.2">
      <c r="B69" s="87" t="s">
        <v>337</v>
      </c>
      <c r="C69" s="44" t="s">
        <v>170</v>
      </c>
      <c r="D69" s="44" t="s">
        <v>171</v>
      </c>
      <c r="E69" s="44" t="s">
        <v>171</v>
      </c>
      <c r="F69" s="44" t="s">
        <v>172</v>
      </c>
      <c r="G69" s="44" t="s">
        <v>40</v>
      </c>
      <c r="H69" s="30" t="s">
        <v>135</v>
      </c>
      <c r="I69" s="30">
        <v>100</v>
      </c>
      <c r="J69" s="44" t="s">
        <v>42</v>
      </c>
      <c r="K69" s="29" t="s">
        <v>488</v>
      </c>
      <c r="L69" s="44" t="s">
        <v>489</v>
      </c>
      <c r="M69" s="44"/>
      <c r="N69" s="63" t="s">
        <v>473</v>
      </c>
      <c r="O69" s="100" t="s">
        <v>534</v>
      </c>
      <c r="P69" s="44"/>
      <c r="Q69" s="47"/>
      <c r="R69" s="47">
        <v>464000</v>
      </c>
      <c r="S69" s="61">
        <v>464000</v>
      </c>
      <c r="T69" s="61">
        <f t="shared" si="3"/>
        <v>519680.00000000006</v>
      </c>
      <c r="U69" s="44"/>
      <c r="V69" s="31"/>
      <c r="W69" s="45" t="s">
        <v>169</v>
      </c>
      <c r="X69" s="62">
        <v>840108101</v>
      </c>
      <c r="Y69" s="98"/>
      <c r="Z69" s="23"/>
      <c r="AA69" s="23"/>
      <c r="AB69" s="23"/>
      <c r="AC69" s="23"/>
      <c r="AD69" s="23"/>
      <c r="AT69" s="35"/>
      <c r="AU69" s="35"/>
      <c r="AV69" s="35"/>
    </row>
    <row r="70" spans="1:48" ht="63.75" x14ac:dyDescent="0.2">
      <c r="B70" s="87" t="s">
        <v>338</v>
      </c>
      <c r="C70" s="44" t="s">
        <v>173</v>
      </c>
      <c r="D70" s="44" t="s">
        <v>174</v>
      </c>
      <c r="E70" s="44" t="s">
        <v>175</v>
      </c>
      <c r="F70" s="44" t="s">
        <v>176</v>
      </c>
      <c r="G70" s="44" t="s">
        <v>40</v>
      </c>
      <c r="H70" s="30" t="s">
        <v>177</v>
      </c>
      <c r="I70" s="30">
        <v>100</v>
      </c>
      <c r="J70" s="44" t="s">
        <v>42</v>
      </c>
      <c r="K70" s="29" t="s">
        <v>488</v>
      </c>
      <c r="L70" s="44" t="s">
        <v>489</v>
      </c>
      <c r="M70" s="44"/>
      <c r="N70" s="63" t="s">
        <v>473</v>
      </c>
      <c r="O70" s="100" t="s">
        <v>534</v>
      </c>
      <c r="P70" s="44"/>
      <c r="Q70" s="46"/>
      <c r="R70" s="47">
        <v>1287720</v>
      </c>
      <c r="S70" s="61">
        <v>1287720</v>
      </c>
      <c r="T70" s="61">
        <f t="shared" si="3"/>
        <v>1442246.4000000001</v>
      </c>
      <c r="U70" s="44"/>
      <c r="V70" s="31"/>
      <c r="W70" s="45" t="s">
        <v>178</v>
      </c>
      <c r="X70" s="62">
        <v>833100100</v>
      </c>
      <c r="Y70" s="98"/>
      <c r="Z70" s="23"/>
      <c r="AA70" s="23"/>
      <c r="AB70" s="23"/>
      <c r="AC70" s="23"/>
      <c r="AD70" s="23"/>
      <c r="AT70" s="35"/>
      <c r="AU70" s="35"/>
      <c r="AV70" s="35"/>
    </row>
    <row r="71" spans="1:48" ht="51" x14ac:dyDescent="0.2">
      <c r="B71" s="87" t="s">
        <v>339</v>
      </c>
      <c r="C71" s="44" t="s">
        <v>179</v>
      </c>
      <c r="D71" s="44" t="s">
        <v>180</v>
      </c>
      <c r="E71" s="44" t="s">
        <v>180</v>
      </c>
      <c r="F71" s="44" t="s">
        <v>181</v>
      </c>
      <c r="G71" s="44" t="s">
        <v>40</v>
      </c>
      <c r="H71" s="30" t="s">
        <v>64</v>
      </c>
      <c r="I71" s="30">
        <v>100</v>
      </c>
      <c r="J71" s="44" t="s">
        <v>42</v>
      </c>
      <c r="K71" s="29" t="s">
        <v>488</v>
      </c>
      <c r="L71" s="44" t="s">
        <v>489</v>
      </c>
      <c r="M71" s="44"/>
      <c r="N71" s="63" t="s">
        <v>473</v>
      </c>
      <c r="O71" s="100" t="s">
        <v>534</v>
      </c>
      <c r="P71" s="44"/>
      <c r="Q71" s="46"/>
      <c r="R71" s="47">
        <v>3088800</v>
      </c>
      <c r="S71" s="61">
        <v>3088800</v>
      </c>
      <c r="T71" s="61">
        <f t="shared" si="3"/>
        <v>3459456.0000000005</v>
      </c>
      <c r="U71" s="44"/>
      <c r="V71" s="31"/>
      <c r="W71" s="45" t="s">
        <v>182</v>
      </c>
      <c r="X71" s="62">
        <v>825100100</v>
      </c>
      <c r="Y71" s="98"/>
      <c r="Z71" s="23"/>
      <c r="AA71" s="23"/>
      <c r="AB71" s="23"/>
      <c r="AC71" s="23"/>
      <c r="AD71" s="23"/>
      <c r="AT71" s="35"/>
      <c r="AU71" s="35"/>
      <c r="AV71" s="35"/>
    </row>
    <row r="72" spans="1:48" ht="102" x14ac:dyDescent="0.2">
      <c r="B72" s="87" t="s">
        <v>340</v>
      </c>
      <c r="C72" s="44" t="s">
        <v>183</v>
      </c>
      <c r="D72" s="44" t="s">
        <v>184</v>
      </c>
      <c r="E72" s="44" t="s">
        <v>185</v>
      </c>
      <c r="F72" s="44" t="s">
        <v>186</v>
      </c>
      <c r="G72" s="44" t="s">
        <v>40</v>
      </c>
      <c r="H72" s="30" t="s">
        <v>64</v>
      </c>
      <c r="I72" s="30">
        <v>100</v>
      </c>
      <c r="J72" s="44" t="s">
        <v>42</v>
      </c>
      <c r="K72" s="29" t="s">
        <v>488</v>
      </c>
      <c r="L72" s="44" t="s">
        <v>489</v>
      </c>
      <c r="M72" s="44"/>
      <c r="N72" s="63" t="s">
        <v>473</v>
      </c>
      <c r="O72" s="100" t="s">
        <v>534</v>
      </c>
      <c r="P72" s="44"/>
      <c r="Q72" s="46"/>
      <c r="R72" s="47">
        <v>1790000</v>
      </c>
      <c r="S72" s="61">
        <v>1790000</v>
      </c>
      <c r="T72" s="61">
        <f t="shared" si="3"/>
        <v>2004800.0000000002</v>
      </c>
      <c r="U72" s="44"/>
      <c r="V72" s="31"/>
      <c r="W72" s="45" t="s">
        <v>182</v>
      </c>
      <c r="X72" s="62">
        <v>825100100</v>
      </c>
      <c r="Y72" s="98"/>
      <c r="Z72" s="23"/>
      <c r="AA72" s="23"/>
      <c r="AB72" s="23"/>
      <c r="AC72" s="23"/>
      <c r="AD72" s="23"/>
      <c r="AT72" s="35"/>
      <c r="AU72" s="35"/>
      <c r="AV72" s="35"/>
    </row>
    <row r="73" spans="1:48" ht="51" x14ac:dyDescent="0.2">
      <c r="B73" s="87" t="s">
        <v>341</v>
      </c>
      <c r="C73" s="44" t="s">
        <v>187</v>
      </c>
      <c r="D73" s="44" t="s">
        <v>188</v>
      </c>
      <c r="E73" s="44" t="s">
        <v>188</v>
      </c>
      <c r="F73" s="44" t="s">
        <v>189</v>
      </c>
      <c r="G73" s="44" t="s">
        <v>40</v>
      </c>
      <c r="H73" s="30" t="s">
        <v>64</v>
      </c>
      <c r="I73" s="30">
        <v>100</v>
      </c>
      <c r="J73" s="44" t="s">
        <v>42</v>
      </c>
      <c r="K73" s="29" t="s">
        <v>488</v>
      </c>
      <c r="L73" s="44" t="s">
        <v>489</v>
      </c>
      <c r="M73" s="44"/>
      <c r="N73" s="63" t="s">
        <v>473</v>
      </c>
      <c r="O73" s="100" t="s">
        <v>534</v>
      </c>
      <c r="P73" s="44"/>
      <c r="Q73" s="46"/>
      <c r="R73" s="47">
        <v>4838625</v>
      </c>
      <c r="S73" s="61">
        <v>4838625</v>
      </c>
      <c r="T73" s="61">
        <f t="shared" si="3"/>
        <v>5419260.0000000009</v>
      </c>
      <c r="U73" s="44"/>
      <c r="V73" s="31"/>
      <c r="W73" s="45" t="s">
        <v>190</v>
      </c>
      <c r="X73" s="62">
        <v>825100100</v>
      </c>
      <c r="Y73" s="98"/>
      <c r="Z73" s="23"/>
      <c r="AA73" s="23"/>
      <c r="AB73" s="23"/>
      <c r="AC73" s="23"/>
      <c r="AD73" s="23"/>
      <c r="AT73" s="35"/>
      <c r="AU73" s="35"/>
      <c r="AV73" s="35"/>
    </row>
    <row r="74" spans="1:48" ht="114.75" x14ac:dyDescent="0.2">
      <c r="B74" s="87" t="s">
        <v>342</v>
      </c>
      <c r="C74" s="44" t="s">
        <v>191</v>
      </c>
      <c r="D74" s="44" t="s">
        <v>192</v>
      </c>
      <c r="E74" s="44" t="s">
        <v>192</v>
      </c>
      <c r="F74" s="44" t="s">
        <v>193</v>
      </c>
      <c r="G74" s="44" t="s">
        <v>40</v>
      </c>
      <c r="H74" s="30" t="s">
        <v>135</v>
      </c>
      <c r="I74" s="30">
        <v>100</v>
      </c>
      <c r="J74" s="44" t="s">
        <v>42</v>
      </c>
      <c r="K74" s="29" t="s">
        <v>488</v>
      </c>
      <c r="L74" s="44" t="s">
        <v>489</v>
      </c>
      <c r="M74" s="44"/>
      <c r="N74" s="63" t="s">
        <v>473</v>
      </c>
      <c r="O74" s="100" t="s">
        <v>534</v>
      </c>
      <c r="P74" s="44"/>
      <c r="Q74" s="46"/>
      <c r="R74" s="47">
        <v>18000</v>
      </c>
      <c r="S74" s="68">
        <v>18000</v>
      </c>
      <c r="T74" s="61">
        <f t="shared" si="3"/>
        <v>20160.000000000004</v>
      </c>
      <c r="U74" s="44"/>
      <c r="V74" s="31"/>
      <c r="W74" s="45" t="s">
        <v>194</v>
      </c>
      <c r="X74" s="62">
        <v>813103100</v>
      </c>
      <c r="Y74" s="98"/>
      <c r="Z74" s="23"/>
      <c r="AA74" s="23"/>
      <c r="AB74" s="23"/>
      <c r="AC74" s="23"/>
      <c r="AD74" s="23"/>
      <c r="AT74" s="35"/>
      <c r="AU74" s="35"/>
      <c r="AV74" s="35"/>
    </row>
    <row r="75" spans="1:48" ht="114.75" x14ac:dyDescent="0.2">
      <c r="B75" s="87" t="s">
        <v>343</v>
      </c>
      <c r="C75" s="44" t="s">
        <v>195</v>
      </c>
      <c r="D75" s="44" t="s">
        <v>196</v>
      </c>
      <c r="E75" s="44" t="s">
        <v>196</v>
      </c>
      <c r="F75" s="44" t="s">
        <v>197</v>
      </c>
      <c r="G75" s="44" t="s">
        <v>40</v>
      </c>
      <c r="H75" s="30" t="s">
        <v>135</v>
      </c>
      <c r="I75" s="30">
        <v>100</v>
      </c>
      <c r="J75" s="44" t="s">
        <v>42</v>
      </c>
      <c r="K75" s="29" t="s">
        <v>488</v>
      </c>
      <c r="L75" s="44" t="s">
        <v>489</v>
      </c>
      <c r="M75" s="44"/>
      <c r="N75" s="63" t="s">
        <v>473</v>
      </c>
      <c r="O75" s="100" t="s">
        <v>534</v>
      </c>
      <c r="P75" s="44"/>
      <c r="Q75" s="46"/>
      <c r="R75" s="47">
        <v>2640</v>
      </c>
      <c r="S75" s="68">
        <v>2640</v>
      </c>
      <c r="T75" s="61">
        <f t="shared" si="3"/>
        <v>2956.8</v>
      </c>
      <c r="U75" s="44"/>
      <c r="V75" s="31"/>
      <c r="W75" s="45" t="s">
        <v>194</v>
      </c>
      <c r="X75" s="62">
        <v>813103100</v>
      </c>
      <c r="Y75" s="98"/>
      <c r="Z75" s="23"/>
      <c r="AA75" s="23"/>
      <c r="AB75" s="23"/>
      <c r="AC75" s="23"/>
      <c r="AD75" s="23"/>
      <c r="AT75" s="35"/>
      <c r="AU75" s="35"/>
      <c r="AV75" s="35"/>
    </row>
    <row r="76" spans="1:48" ht="140.25" x14ac:dyDescent="0.2">
      <c r="B76" s="87" t="s">
        <v>344</v>
      </c>
      <c r="C76" s="44" t="s">
        <v>198</v>
      </c>
      <c r="D76" s="44" t="s">
        <v>199</v>
      </c>
      <c r="E76" s="44" t="s">
        <v>200</v>
      </c>
      <c r="F76" s="44" t="s">
        <v>201</v>
      </c>
      <c r="G76" s="44" t="s">
        <v>40</v>
      </c>
      <c r="H76" s="30" t="s">
        <v>135</v>
      </c>
      <c r="I76" s="30">
        <v>100</v>
      </c>
      <c r="J76" s="44" t="s">
        <v>42</v>
      </c>
      <c r="K76" s="29" t="s">
        <v>488</v>
      </c>
      <c r="L76" s="44" t="s">
        <v>489</v>
      </c>
      <c r="M76" s="44"/>
      <c r="N76" s="63" t="s">
        <v>473</v>
      </c>
      <c r="O76" s="100" t="s">
        <v>534</v>
      </c>
      <c r="P76" s="44"/>
      <c r="Q76" s="46"/>
      <c r="R76" s="47">
        <v>47280</v>
      </c>
      <c r="S76" s="68">
        <v>47280</v>
      </c>
      <c r="T76" s="61">
        <f t="shared" si="3"/>
        <v>52953.600000000006</v>
      </c>
      <c r="U76" s="44"/>
      <c r="V76" s="31"/>
      <c r="W76" s="45" t="s">
        <v>194</v>
      </c>
      <c r="X76" s="62">
        <v>813103100</v>
      </c>
      <c r="Y76" s="98"/>
      <c r="Z76" s="23"/>
      <c r="AA76" s="23"/>
      <c r="AB76" s="23"/>
      <c r="AC76" s="23"/>
      <c r="AD76" s="23"/>
      <c r="AT76" s="35"/>
      <c r="AU76" s="35"/>
      <c r="AV76" s="35"/>
    </row>
    <row r="77" spans="1:48" ht="76.5" x14ac:dyDescent="0.2">
      <c r="B77" s="87" t="s">
        <v>345</v>
      </c>
      <c r="C77" s="44" t="s">
        <v>202</v>
      </c>
      <c r="D77" s="44" t="s">
        <v>203</v>
      </c>
      <c r="E77" s="44" t="s">
        <v>203</v>
      </c>
      <c r="F77" s="44" t="s">
        <v>204</v>
      </c>
      <c r="G77" s="44" t="s">
        <v>40</v>
      </c>
      <c r="H77" s="30" t="s">
        <v>135</v>
      </c>
      <c r="I77" s="30">
        <v>100</v>
      </c>
      <c r="J77" s="44" t="s">
        <v>42</v>
      </c>
      <c r="K77" s="29" t="s">
        <v>488</v>
      </c>
      <c r="L77" s="44" t="s">
        <v>489</v>
      </c>
      <c r="M77" s="44"/>
      <c r="N77" s="63" t="s">
        <v>473</v>
      </c>
      <c r="O77" s="100" t="s">
        <v>534</v>
      </c>
      <c r="P77" s="44"/>
      <c r="Q77" s="46"/>
      <c r="R77" s="69">
        <v>19285.72</v>
      </c>
      <c r="S77" s="68">
        <v>19285.72</v>
      </c>
      <c r="T77" s="61">
        <f t="shared" si="3"/>
        <v>21600.006400000002</v>
      </c>
      <c r="U77" s="44"/>
      <c r="V77" s="31"/>
      <c r="W77" s="45" t="s">
        <v>194</v>
      </c>
      <c r="X77" s="62">
        <v>813103100</v>
      </c>
      <c r="Y77" s="98"/>
      <c r="Z77" s="23"/>
      <c r="AA77" s="23"/>
      <c r="AB77" s="23"/>
      <c r="AC77" s="23"/>
      <c r="AD77" s="23"/>
      <c r="AT77" s="35"/>
      <c r="AU77" s="35"/>
      <c r="AV77" s="35"/>
    </row>
    <row r="78" spans="1:48" ht="140.25" x14ac:dyDescent="0.2">
      <c r="B78" s="87" t="s">
        <v>346</v>
      </c>
      <c r="C78" s="44" t="s">
        <v>198</v>
      </c>
      <c r="D78" s="44" t="s">
        <v>199</v>
      </c>
      <c r="E78" s="44" t="s">
        <v>200</v>
      </c>
      <c r="F78" s="44" t="s">
        <v>205</v>
      </c>
      <c r="G78" s="44" t="s">
        <v>40</v>
      </c>
      <c r="H78" s="30" t="s">
        <v>135</v>
      </c>
      <c r="I78" s="30">
        <v>100</v>
      </c>
      <c r="J78" s="44" t="s">
        <v>42</v>
      </c>
      <c r="K78" s="29" t="s">
        <v>488</v>
      </c>
      <c r="L78" s="44" t="s">
        <v>489</v>
      </c>
      <c r="M78" s="44"/>
      <c r="N78" s="63" t="s">
        <v>473</v>
      </c>
      <c r="O78" s="100" t="s">
        <v>534</v>
      </c>
      <c r="P78" s="44"/>
      <c r="Q78" s="46"/>
      <c r="R78" s="47">
        <v>52104</v>
      </c>
      <c r="S78" s="68">
        <v>52104</v>
      </c>
      <c r="T78" s="61">
        <f t="shared" si="3"/>
        <v>58356.480000000003</v>
      </c>
      <c r="U78" s="44"/>
      <c r="V78" s="31"/>
      <c r="W78" s="45" t="s">
        <v>194</v>
      </c>
      <c r="X78" s="62">
        <v>813103100</v>
      </c>
      <c r="Y78" s="98"/>
      <c r="Z78" s="23"/>
      <c r="AA78" s="23"/>
      <c r="AB78" s="23"/>
      <c r="AC78" s="23"/>
      <c r="AD78" s="23"/>
      <c r="AT78" s="35"/>
      <c r="AU78" s="35"/>
      <c r="AV78" s="35"/>
    </row>
    <row r="79" spans="1:48" ht="140.25" x14ac:dyDescent="0.2">
      <c r="B79" s="87" t="s">
        <v>347</v>
      </c>
      <c r="C79" s="44" t="s">
        <v>198</v>
      </c>
      <c r="D79" s="44" t="s">
        <v>199</v>
      </c>
      <c r="E79" s="44" t="s">
        <v>200</v>
      </c>
      <c r="F79" s="44" t="s">
        <v>206</v>
      </c>
      <c r="G79" s="44" t="s">
        <v>40</v>
      </c>
      <c r="H79" s="30" t="s">
        <v>135</v>
      </c>
      <c r="I79" s="30">
        <v>100</v>
      </c>
      <c r="J79" s="44" t="s">
        <v>42</v>
      </c>
      <c r="K79" s="29" t="s">
        <v>488</v>
      </c>
      <c r="L79" s="44" t="s">
        <v>489</v>
      </c>
      <c r="M79" s="44"/>
      <c r="N79" s="63" t="s">
        <v>473</v>
      </c>
      <c r="O79" s="100" t="s">
        <v>534</v>
      </c>
      <c r="P79" s="44"/>
      <c r="Q79" s="46"/>
      <c r="R79" s="47">
        <v>85080</v>
      </c>
      <c r="S79" s="68">
        <v>85080</v>
      </c>
      <c r="T79" s="61">
        <f t="shared" si="3"/>
        <v>95289.600000000006</v>
      </c>
      <c r="U79" s="44"/>
      <c r="V79" s="31"/>
      <c r="W79" s="45" t="s">
        <v>194</v>
      </c>
      <c r="X79" s="62">
        <v>813103100</v>
      </c>
      <c r="Y79" s="98"/>
      <c r="Z79" s="23"/>
      <c r="AA79" s="23"/>
      <c r="AB79" s="23"/>
      <c r="AC79" s="23"/>
      <c r="AD79" s="23"/>
      <c r="AT79" s="35"/>
      <c r="AU79" s="35"/>
      <c r="AV79" s="35"/>
    </row>
    <row r="80" spans="1:48" s="77" customFormat="1" ht="51" x14ac:dyDescent="0.2">
      <c r="A80" s="25"/>
      <c r="B80" s="91" t="s">
        <v>348</v>
      </c>
      <c r="C80" s="71" t="s">
        <v>207</v>
      </c>
      <c r="D80" s="71" t="s">
        <v>208</v>
      </c>
      <c r="E80" s="71" t="s">
        <v>208</v>
      </c>
      <c r="F80" s="71" t="s">
        <v>209</v>
      </c>
      <c r="G80" s="71" t="s">
        <v>40</v>
      </c>
      <c r="H80" s="33" t="s">
        <v>210</v>
      </c>
      <c r="I80" s="33">
        <v>100</v>
      </c>
      <c r="J80" s="71" t="s">
        <v>42</v>
      </c>
      <c r="K80" s="29" t="s">
        <v>488</v>
      </c>
      <c r="L80" s="44" t="s">
        <v>211</v>
      </c>
      <c r="M80" s="71"/>
      <c r="N80" s="72" t="s">
        <v>473</v>
      </c>
      <c r="O80" s="100" t="s">
        <v>534</v>
      </c>
      <c r="P80" s="71"/>
      <c r="Q80" s="73"/>
      <c r="R80" s="74">
        <v>15937365</v>
      </c>
      <c r="S80" s="75">
        <v>15937365</v>
      </c>
      <c r="T80" s="75">
        <f t="shared" si="3"/>
        <v>17849848.800000001</v>
      </c>
      <c r="U80" s="71"/>
      <c r="V80" s="34"/>
      <c r="W80" s="70" t="s">
        <v>194</v>
      </c>
      <c r="X80" s="76">
        <v>908101101</v>
      </c>
      <c r="Y80" s="98"/>
      <c r="Z80" s="23"/>
      <c r="AA80" s="23"/>
      <c r="AB80" s="26"/>
      <c r="AC80" s="26"/>
      <c r="AD80" s="26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2:48" ht="51" x14ac:dyDescent="0.2">
      <c r="B81" s="87" t="s">
        <v>349</v>
      </c>
      <c r="C81" s="44" t="s">
        <v>212</v>
      </c>
      <c r="D81" s="44" t="s">
        <v>213</v>
      </c>
      <c r="E81" s="44" t="s">
        <v>213</v>
      </c>
      <c r="F81" s="44" t="s">
        <v>214</v>
      </c>
      <c r="G81" s="44" t="s">
        <v>58</v>
      </c>
      <c r="H81" s="30"/>
      <c r="I81" s="30">
        <v>100</v>
      </c>
      <c r="J81" s="44" t="s">
        <v>42</v>
      </c>
      <c r="K81" s="29" t="s">
        <v>488</v>
      </c>
      <c r="L81" s="44" t="s">
        <v>489</v>
      </c>
      <c r="M81" s="44"/>
      <c r="N81" s="44" t="s">
        <v>474</v>
      </c>
      <c r="O81" s="100" t="s">
        <v>534</v>
      </c>
      <c r="P81" s="44"/>
      <c r="Q81" s="46"/>
      <c r="R81" s="47">
        <v>9214286</v>
      </c>
      <c r="S81" s="61">
        <v>9214286</v>
      </c>
      <c r="T81" s="61">
        <f t="shared" si="3"/>
        <v>10320000.32</v>
      </c>
      <c r="U81" s="44"/>
      <c r="V81" s="31"/>
      <c r="W81" s="45" t="s">
        <v>124</v>
      </c>
      <c r="X81" s="62">
        <v>708101101</v>
      </c>
      <c r="Y81" s="98"/>
      <c r="Z81" s="23"/>
      <c r="AA81" s="23"/>
      <c r="AB81" s="23"/>
      <c r="AC81" s="23"/>
      <c r="AD81" s="23"/>
      <c r="AT81" s="35"/>
      <c r="AU81" s="35"/>
      <c r="AV81" s="35"/>
    </row>
    <row r="82" spans="2:48" ht="51" x14ac:dyDescent="0.2">
      <c r="B82" s="87" t="s">
        <v>350</v>
      </c>
      <c r="C82" s="44" t="s">
        <v>215</v>
      </c>
      <c r="D82" s="44" t="s">
        <v>216</v>
      </c>
      <c r="E82" s="44" t="s">
        <v>216</v>
      </c>
      <c r="F82" s="44" t="s">
        <v>217</v>
      </c>
      <c r="G82" s="44" t="s">
        <v>40</v>
      </c>
      <c r="H82" s="30" t="s">
        <v>163</v>
      </c>
      <c r="I82" s="30">
        <v>100</v>
      </c>
      <c r="J82" s="44" t="s">
        <v>42</v>
      </c>
      <c r="K82" s="29" t="s">
        <v>488</v>
      </c>
      <c r="L82" s="44" t="s">
        <v>489</v>
      </c>
      <c r="M82" s="44"/>
      <c r="N82" s="63" t="s">
        <v>473</v>
      </c>
      <c r="O82" s="100" t="s">
        <v>534</v>
      </c>
      <c r="P82" s="44"/>
      <c r="Q82" s="46"/>
      <c r="R82" s="47">
        <v>19886194</v>
      </c>
      <c r="S82" s="61">
        <v>19886194</v>
      </c>
      <c r="T82" s="61">
        <v>19886194</v>
      </c>
      <c r="U82" s="44"/>
      <c r="V82" s="31"/>
      <c r="W82" s="45" t="s">
        <v>124</v>
      </c>
      <c r="X82" s="62">
        <v>821100100</v>
      </c>
      <c r="Y82" s="98"/>
      <c r="Z82" s="23"/>
      <c r="AA82" s="23"/>
      <c r="AB82" s="23"/>
      <c r="AC82" s="23"/>
      <c r="AD82" s="23"/>
      <c r="AT82" s="35"/>
      <c r="AU82" s="35"/>
      <c r="AV82" s="35"/>
    </row>
    <row r="83" spans="2:48" ht="51" x14ac:dyDescent="0.2">
      <c r="B83" s="87" t="s">
        <v>351</v>
      </c>
      <c r="C83" s="44" t="s">
        <v>218</v>
      </c>
      <c r="D83" s="44" t="s">
        <v>219</v>
      </c>
      <c r="E83" s="44" t="s">
        <v>219</v>
      </c>
      <c r="F83" s="44" t="s">
        <v>220</v>
      </c>
      <c r="G83" s="44" t="s">
        <v>40</v>
      </c>
      <c r="H83" s="30" t="s">
        <v>163</v>
      </c>
      <c r="I83" s="30">
        <v>100</v>
      </c>
      <c r="J83" s="44" t="s">
        <v>42</v>
      </c>
      <c r="K83" s="29" t="s">
        <v>488</v>
      </c>
      <c r="L83" s="44" t="s">
        <v>489</v>
      </c>
      <c r="M83" s="44"/>
      <c r="N83" s="78">
        <v>43191</v>
      </c>
      <c r="O83" s="100" t="s">
        <v>487</v>
      </c>
      <c r="P83" s="44"/>
      <c r="Q83" s="46"/>
      <c r="R83" s="47">
        <v>53406</v>
      </c>
      <c r="S83" s="61">
        <v>53406</v>
      </c>
      <c r="T83" s="61">
        <v>53406</v>
      </c>
      <c r="U83" s="44"/>
      <c r="V83" s="31"/>
      <c r="W83" s="45" t="s">
        <v>124</v>
      </c>
      <c r="X83" s="62">
        <v>822100100</v>
      </c>
      <c r="Y83" s="98"/>
      <c r="Z83" s="23"/>
      <c r="AA83" s="23"/>
      <c r="AB83" s="23"/>
      <c r="AC83" s="23"/>
      <c r="AD83" s="23"/>
      <c r="AT83" s="35"/>
      <c r="AU83" s="35"/>
      <c r="AV83" s="35"/>
    </row>
    <row r="84" spans="2:48" ht="51" x14ac:dyDescent="0.2">
      <c r="B84" s="87" t="s">
        <v>352</v>
      </c>
      <c r="C84" s="44" t="s">
        <v>221</v>
      </c>
      <c r="D84" s="44" t="s">
        <v>222</v>
      </c>
      <c r="E84" s="44" t="s">
        <v>222</v>
      </c>
      <c r="F84" s="44" t="s">
        <v>223</v>
      </c>
      <c r="G84" s="44" t="s">
        <v>58</v>
      </c>
      <c r="H84" s="30"/>
      <c r="I84" s="30">
        <v>100</v>
      </c>
      <c r="J84" s="44" t="s">
        <v>42</v>
      </c>
      <c r="K84" s="29" t="s">
        <v>488</v>
      </c>
      <c r="L84" s="44" t="s">
        <v>489</v>
      </c>
      <c r="M84" s="44"/>
      <c r="N84" s="63" t="s">
        <v>473</v>
      </c>
      <c r="O84" s="100" t="s">
        <v>534</v>
      </c>
      <c r="P84" s="44"/>
      <c r="Q84" s="46"/>
      <c r="R84" s="47">
        <v>3834367</v>
      </c>
      <c r="S84" s="61">
        <v>3834367</v>
      </c>
      <c r="T84" s="61">
        <f t="shared" ref="T84:T103" si="4">S84*1.12</f>
        <v>4294491.04</v>
      </c>
      <c r="U84" s="44"/>
      <c r="V84" s="31"/>
      <c r="W84" s="45" t="s">
        <v>124</v>
      </c>
      <c r="X84" s="62">
        <v>829100100</v>
      </c>
      <c r="Y84" s="98"/>
      <c r="Z84" s="23"/>
      <c r="AA84" s="23"/>
      <c r="AB84" s="23"/>
      <c r="AC84" s="23"/>
      <c r="AD84" s="23"/>
      <c r="AT84" s="35"/>
      <c r="AU84" s="35"/>
      <c r="AV84" s="35"/>
    </row>
    <row r="85" spans="2:48" ht="51" x14ac:dyDescent="0.2">
      <c r="B85" s="87" t="s">
        <v>353</v>
      </c>
      <c r="C85" s="44" t="s">
        <v>221</v>
      </c>
      <c r="D85" s="44" t="s">
        <v>222</v>
      </c>
      <c r="E85" s="44" t="s">
        <v>222</v>
      </c>
      <c r="F85" s="44" t="s">
        <v>224</v>
      </c>
      <c r="G85" s="44" t="s">
        <v>58</v>
      </c>
      <c r="H85" s="30"/>
      <c r="I85" s="30">
        <v>100</v>
      </c>
      <c r="J85" s="44" t="s">
        <v>42</v>
      </c>
      <c r="K85" s="29" t="s">
        <v>488</v>
      </c>
      <c r="L85" s="44" t="s">
        <v>489</v>
      </c>
      <c r="M85" s="44"/>
      <c r="N85" s="44" t="s">
        <v>477</v>
      </c>
      <c r="O85" s="100" t="s">
        <v>534</v>
      </c>
      <c r="P85" s="44"/>
      <c r="Q85" s="46"/>
      <c r="R85" s="47">
        <v>1000000</v>
      </c>
      <c r="S85" s="61">
        <v>1000000</v>
      </c>
      <c r="T85" s="61">
        <f t="shared" si="4"/>
        <v>1120000</v>
      </c>
      <c r="U85" s="44"/>
      <c r="V85" s="31"/>
      <c r="W85" s="45" t="s">
        <v>124</v>
      </c>
      <c r="X85" s="62">
        <v>829100100</v>
      </c>
      <c r="Y85" s="98"/>
      <c r="Z85" s="23"/>
      <c r="AA85" s="23"/>
      <c r="AB85" s="23"/>
      <c r="AC85" s="23"/>
      <c r="AD85" s="23"/>
      <c r="AT85" s="35"/>
      <c r="AU85" s="35"/>
      <c r="AV85" s="35"/>
    </row>
    <row r="86" spans="2:48" ht="51" x14ac:dyDescent="0.2">
      <c r="B86" s="87" t="s">
        <v>354</v>
      </c>
      <c r="C86" s="44" t="s">
        <v>225</v>
      </c>
      <c r="D86" s="44" t="s">
        <v>226</v>
      </c>
      <c r="E86" s="44" t="s">
        <v>226</v>
      </c>
      <c r="F86" s="44" t="s">
        <v>227</v>
      </c>
      <c r="G86" s="44" t="s">
        <v>58</v>
      </c>
      <c r="H86" s="30"/>
      <c r="I86" s="30">
        <v>100</v>
      </c>
      <c r="J86" s="44" t="s">
        <v>42</v>
      </c>
      <c r="K86" s="29" t="s">
        <v>488</v>
      </c>
      <c r="L86" s="44" t="s">
        <v>489</v>
      </c>
      <c r="M86" s="44"/>
      <c r="N86" s="44" t="s">
        <v>475</v>
      </c>
      <c r="O86" s="100" t="s">
        <v>534</v>
      </c>
      <c r="P86" s="44"/>
      <c r="Q86" s="46"/>
      <c r="R86" s="47">
        <v>2887427</v>
      </c>
      <c r="S86" s="61">
        <v>2887427</v>
      </c>
      <c r="T86" s="61">
        <f t="shared" si="4"/>
        <v>3233918.24</v>
      </c>
      <c r="U86" s="44"/>
      <c r="V86" s="31"/>
      <c r="W86" s="45" t="s">
        <v>124</v>
      </c>
      <c r="X86" s="62">
        <v>829101101</v>
      </c>
      <c r="Y86" s="98"/>
      <c r="Z86" s="23"/>
      <c r="AA86" s="23"/>
      <c r="AB86" s="23"/>
      <c r="AC86" s="23"/>
      <c r="AD86" s="23"/>
      <c r="AT86" s="35"/>
      <c r="AU86" s="35"/>
      <c r="AV86" s="35"/>
    </row>
    <row r="87" spans="2:48" ht="51" x14ac:dyDescent="0.2">
      <c r="B87" s="87" t="s">
        <v>355</v>
      </c>
      <c r="C87" s="44" t="s">
        <v>228</v>
      </c>
      <c r="D87" s="44" t="s">
        <v>229</v>
      </c>
      <c r="E87" s="44" t="s">
        <v>230</v>
      </c>
      <c r="F87" s="44" t="s">
        <v>231</v>
      </c>
      <c r="G87" s="44" t="s">
        <v>50</v>
      </c>
      <c r="H87" s="30"/>
      <c r="I87" s="30">
        <v>100</v>
      </c>
      <c r="J87" s="44" t="s">
        <v>42</v>
      </c>
      <c r="K87" s="29" t="s">
        <v>488</v>
      </c>
      <c r="L87" s="44" t="s">
        <v>489</v>
      </c>
      <c r="M87" s="44"/>
      <c r="N87" s="44" t="s">
        <v>478</v>
      </c>
      <c r="O87" s="100" t="s">
        <v>534</v>
      </c>
      <c r="P87" s="44"/>
      <c r="Q87" s="46"/>
      <c r="R87" s="47">
        <v>1500000</v>
      </c>
      <c r="S87" s="61">
        <v>1500000</v>
      </c>
      <c r="T87" s="61">
        <f t="shared" si="4"/>
        <v>1680000.0000000002</v>
      </c>
      <c r="U87" s="44"/>
      <c r="V87" s="31"/>
      <c r="W87" s="45" t="s">
        <v>124</v>
      </c>
      <c r="X87" s="62">
        <v>702100102</v>
      </c>
      <c r="Y87" s="98"/>
      <c r="Z87" s="23"/>
      <c r="AA87" s="23"/>
      <c r="AB87" s="23"/>
      <c r="AC87" s="23"/>
      <c r="AD87" s="23"/>
      <c r="AT87" s="35"/>
      <c r="AU87" s="35"/>
      <c r="AV87" s="35"/>
    </row>
    <row r="88" spans="2:48" ht="51" x14ac:dyDescent="0.2">
      <c r="B88" s="87" t="s">
        <v>356</v>
      </c>
      <c r="C88" s="44" t="s">
        <v>228</v>
      </c>
      <c r="D88" s="44" t="s">
        <v>229</v>
      </c>
      <c r="E88" s="44" t="s">
        <v>230</v>
      </c>
      <c r="F88" s="44" t="s">
        <v>231</v>
      </c>
      <c r="G88" s="44" t="s">
        <v>50</v>
      </c>
      <c r="H88" s="30"/>
      <c r="I88" s="30">
        <v>100</v>
      </c>
      <c r="J88" s="44" t="s">
        <v>42</v>
      </c>
      <c r="K88" s="29" t="s">
        <v>488</v>
      </c>
      <c r="L88" s="44" t="s">
        <v>489</v>
      </c>
      <c r="M88" s="44"/>
      <c r="N88" s="44" t="s">
        <v>478</v>
      </c>
      <c r="O88" s="100" t="s">
        <v>534</v>
      </c>
      <c r="P88" s="44"/>
      <c r="Q88" s="46"/>
      <c r="R88" s="47">
        <v>1500000</v>
      </c>
      <c r="S88" s="61">
        <v>1500000</v>
      </c>
      <c r="T88" s="61">
        <f t="shared" si="4"/>
        <v>1680000.0000000002</v>
      </c>
      <c r="U88" s="44"/>
      <c r="V88" s="31"/>
      <c r="W88" s="45" t="s">
        <v>124</v>
      </c>
      <c r="X88" s="62">
        <v>702100102</v>
      </c>
      <c r="Y88" s="98"/>
      <c r="Z88" s="23"/>
      <c r="AA88" s="23"/>
      <c r="AB88" s="23"/>
      <c r="AC88" s="23"/>
      <c r="AD88" s="23"/>
      <c r="AT88" s="35"/>
      <c r="AU88" s="35"/>
      <c r="AV88" s="35"/>
    </row>
    <row r="89" spans="2:48" ht="51" x14ac:dyDescent="0.2">
      <c r="B89" s="87" t="s">
        <v>357</v>
      </c>
      <c r="C89" s="44" t="s">
        <v>228</v>
      </c>
      <c r="D89" s="44" t="s">
        <v>229</v>
      </c>
      <c r="E89" s="44" t="s">
        <v>230</v>
      </c>
      <c r="F89" s="44" t="s">
        <v>231</v>
      </c>
      <c r="G89" s="44" t="s">
        <v>50</v>
      </c>
      <c r="H89" s="30"/>
      <c r="I89" s="30">
        <v>100</v>
      </c>
      <c r="J89" s="44" t="s">
        <v>42</v>
      </c>
      <c r="K89" s="29" t="s">
        <v>488</v>
      </c>
      <c r="L89" s="44" t="s">
        <v>489</v>
      </c>
      <c r="M89" s="44"/>
      <c r="N89" s="44" t="s">
        <v>478</v>
      </c>
      <c r="O89" s="100" t="s">
        <v>534</v>
      </c>
      <c r="P89" s="44"/>
      <c r="Q89" s="46"/>
      <c r="R89" s="47">
        <v>1500000</v>
      </c>
      <c r="S89" s="61">
        <v>1500000</v>
      </c>
      <c r="T89" s="61">
        <f t="shared" si="4"/>
        <v>1680000.0000000002</v>
      </c>
      <c r="U89" s="44"/>
      <c r="V89" s="31"/>
      <c r="W89" s="45" t="s">
        <v>124</v>
      </c>
      <c r="X89" s="62">
        <v>702100102</v>
      </c>
      <c r="Y89" s="98"/>
      <c r="Z89" s="23"/>
      <c r="AA89" s="23"/>
      <c r="AB89" s="23"/>
      <c r="AC89" s="23"/>
      <c r="AD89" s="23"/>
      <c r="AT89" s="35"/>
      <c r="AU89" s="35"/>
      <c r="AV89" s="35"/>
    </row>
    <row r="90" spans="2:48" ht="51" x14ac:dyDescent="0.2">
      <c r="B90" s="87" t="s">
        <v>358</v>
      </c>
      <c r="C90" s="44" t="s">
        <v>228</v>
      </c>
      <c r="D90" s="44" t="s">
        <v>229</v>
      </c>
      <c r="E90" s="44" t="s">
        <v>230</v>
      </c>
      <c r="F90" s="44" t="s">
        <v>231</v>
      </c>
      <c r="G90" s="44" t="s">
        <v>50</v>
      </c>
      <c r="H90" s="30"/>
      <c r="I90" s="30">
        <v>100</v>
      </c>
      <c r="J90" s="44" t="s">
        <v>42</v>
      </c>
      <c r="K90" s="29" t="s">
        <v>488</v>
      </c>
      <c r="L90" s="44" t="s">
        <v>489</v>
      </c>
      <c r="M90" s="44"/>
      <c r="N90" s="44" t="s">
        <v>478</v>
      </c>
      <c r="O90" s="100" t="s">
        <v>534</v>
      </c>
      <c r="P90" s="44"/>
      <c r="Q90" s="46"/>
      <c r="R90" s="47">
        <v>1500000</v>
      </c>
      <c r="S90" s="61">
        <v>1500000</v>
      </c>
      <c r="T90" s="61">
        <f t="shared" si="4"/>
        <v>1680000.0000000002</v>
      </c>
      <c r="U90" s="44"/>
      <c r="V90" s="31"/>
      <c r="W90" s="45" t="s">
        <v>124</v>
      </c>
      <c r="X90" s="62">
        <v>702100102</v>
      </c>
      <c r="Y90" s="98"/>
      <c r="Z90" s="23"/>
      <c r="AA90" s="23"/>
      <c r="AB90" s="23"/>
      <c r="AC90" s="23"/>
      <c r="AD90" s="23"/>
      <c r="AT90" s="35"/>
      <c r="AU90" s="35"/>
      <c r="AV90" s="35"/>
    </row>
    <row r="91" spans="2:48" ht="51" x14ac:dyDescent="0.2">
      <c r="B91" s="87" t="s">
        <v>359</v>
      </c>
      <c r="C91" s="44" t="s">
        <v>228</v>
      </c>
      <c r="D91" s="44" t="s">
        <v>229</v>
      </c>
      <c r="E91" s="44" t="s">
        <v>230</v>
      </c>
      <c r="F91" s="44" t="s">
        <v>231</v>
      </c>
      <c r="G91" s="44" t="s">
        <v>50</v>
      </c>
      <c r="H91" s="30"/>
      <c r="I91" s="30">
        <v>100</v>
      </c>
      <c r="J91" s="44" t="s">
        <v>42</v>
      </c>
      <c r="K91" s="29" t="s">
        <v>488</v>
      </c>
      <c r="L91" s="44" t="s">
        <v>489</v>
      </c>
      <c r="M91" s="44"/>
      <c r="N91" s="44" t="s">
        <v>478</v>
      </c>
      <c r="O91" s="100" t="s">
        <v>534</v>
      </c>
      <c r="P91" s="44"/>
      <c r="Q91" s="46"/>
      <c r="R91" s="47">
        <v>1500000</v>
      </c>
      <c r="S91" s="61">
        <v>1500000</v>
      </c>
      <c r="T91" s="61">
        <f t="shared" si="4"/>
        <v>1680000.0000000002</v>
      </c>
      <c r="U91" s="44"/>
      <c r="V91" s="31"/>
      <c r="W91" s="45" t="s">
        <v>124</v>
      </c>
      <c r="X91" s="62">
        <v>702100102</v>
      </c>
      <c r="Y91" s="98"/>
      <c r="Z91" s="23"/>
      <c r="AA91" s="23"/>
      <c r="AB91" s="23"/>
      <c r="AC91" s="23"/>
      <c r="AD91" s="23"/>
      <c r="AT91" s="35"/>
      <c r="AU91" s="35"/>
      <c r="AV91" s="35"/>
    </row>
    <row r="92" spans="2:48" ht="51" x14ac:dyDescent="0.2">
      <c r="B92" s="87" t="s">
        <v>360</v>
      </c>
      <c r="C92" s="44" t="s">
        <v>228</v>
      </c>
      <c r="D92" s="44" t="s">
        <v>229</v>
      </c>
      <c r="E92" s="44" t="s">
        <v>230</v>
      </c>
      <c r="F92" s="44" t="s">
        <v>232</v>
      </c>
      <c r="G92" s="44" t="s">
        <v>50</v>
      </c>
      <c r="H92" s="30"/>
      <c r="I92" s="30">
        <v>100</v>
      </c>
      <c r="J92" s="44" t="s">
        <v>42</v>
      </c>
      <c r="K92" s="29" t="s">
        <v>488</v>
      </c>
      <c r="L92" s="44" t="s">
        <v>489</v>
      </c>
      <c r="M92" s="44"/>
      <c r="N92" s="44" t="s">
        <v>478</v>
      </c>
      <c r="O92" s="100" t="s">
        <v>534</v>
      </c>
      <c r="P92" s="44"/>
      <c r="Q92" s="46"/>
      <c r="R92" s="47">
        <v>1500000</v>
      </c>
      <c r="S92" s="61">
        <v>1500000</v>
      </c>
      <c r="T92" s="61">
        <f t="shared" si="4"/>
        <v>1680000.0000000002</v>
      </c>
      <c r="U92" s="44"/>
      <c r="V92" s="31"/>
      <c r="W92" s="45" t="s">
        <v>124</v>
      </c>
      <c r="X92" s="62">
        <v>702100102</v>
      </c>
      <c r="Y92" s="98"/>
      <c r="Z92" s="23"/>
      <c r="AA92" s="23"/>
      <c r="AB92" s="23"/>
      <c r="AC92" s="23"/>
      <c r="AD92" s="23"/>
      <c r="AT92" s="35"/>
      <c r="AU92" s="35"/>
      <c r="AV92" s="35"/>
    </row>
    <row r="93" spans="2:48" ht="51" x14ac:dyDescent="0.2">
      <c r="B93" s="87" t="s">
        <v>361</v>
      </c>
      <c r="C93" s="44" t="s">
        <v>228</v>
      </c>
      <c r="D93" s="44" t="s">
        <v>229</v>
      </c>
      <c r="E93" s="44" t="s">
        <v>230</v>
      </c>
      <c r="F93" s="44" t="s">
        <v>232</v>
      </c>
      <c r="G93" s="44" t="s">
        <v>50</v>
      </c>
      <c r="H93" s="30"/>
      <c r="I93" s="30">
        <v>100</v>
      </c>
      <c r="J93" s="44" t="s">
        <v>42</v>
      </c>
      <c r="K93" s="29" t="s">
        <v>488</v>
      </c>
      <c r="L93" s="44" t="s">
        <v>489</v>
      </c>
      <c r="M93" s="44"/>
      <c r="N93" s="44" t="s">
        <v>478</v>
      </c>
      <c r="O93" s="100" t="s">
        <v>534</v>
      </c>
      <c r="P93" s="44"/>
      <c r="Q93" s="46"/>
      <c r="R93" s="47">
        <v>1500000</v>
      </c>
      <c r="S93" s="61">
        <v>1500000</v>
      </c>
      <c r="T93" s="61">
        <f t="shared" si="4"/>
        <v>1680000.0000000002</v>
      </c>
      <c r="U93" s="44"/>
      <c r="V93" s="31"/>
      <c r="W93" s="45" t="s">
        <v>124</v>
      </c>
      <c r="X93" s="62">
        <v>702100102</v>
      </c>
      <c r="Y93" s="98"/>
      <c r="Z93" s="23"/>
      <c r="AA93" s="23"/>
      <c r="AB93" s="23"/>
      <c r="AC93" s="23"/>
      <c r="AD93" s="23"/>
      <c r="AT93" s="35"/>
      <c r="AU93" s="35"/>
      <c r="AV93" s="35"/>
    </row>
    <row r="94" spans="2:48" ht="51" x14ac:dyDescent="0.2">
      <c r="B94" s="87" t="s">
        <v>362</v>
      </c>
      <c r="C94" s="44" t="s">
        <v>228</v>
      </c>
      <c r="D94" s="44" t="s">
        <v>229</v>
      </c>
      <c r="E94" s="44" t="s">
        <v>230</v>
      </c>
      <c r="F94" s="44" t="s">
        <v>232</v>
      </c>
      <c r="G94" s="44" t="s">
        <v>50</v>
      </c>
      <c r="H94" s="30"/>
      <c r="I94" s="30">
        <v>100</v>
      </c>
      <c r="J94" s="44" t="s">
        <v>42</v>
      </c>
      <c r="K94" s="29" t="s">
        <v>488</v>
      </c>
      <c r="L94" s="44" t="s">
        <v>489</v>
      </c>
      <c r="M94" s="44"/>
      <c r="N94" s="44" t="s">
        <v>478</v>
      </c>
      <c r="O94" s="100" t="s">
        <v>534</v>
      </c>
      <c r="P94" s="44"/>
      <c r="Q94" s="46"/>
      <c r="R94" s="47">
        <v>1500000</v>
      </c>
      <c r="S94" s="61">
        <v>1500000</v>
      </c>
      <c r="T94" s="61">
        <f t="shared" si="4"/>
        <v>1680000.0000000002</v>
      </c>
      <c r="U94" s="44"/>
      <c r="V94" s="31"/>
      <c r="W94" s="45" t="s">
        <v>124</v>
      </c>
      <c r="X94" s="62">
        <v>702100102</v>
      </c>
      <c r="Y94" s="98"/>
      <c r="Z94" s="23"/>
      <c r="AA94" s="23"/>
      <c r="AB94" s="23"/>
      <c r="AC94" s="23"/>
      <c r="AD94" s="23"/>
      <c r="AT94" s="35"/>
      <c r="AU94" s="35"/>
      <c r="AV94" s="35"/>
    </row>
    <row r="95" spans="2:48" ht="51" x14ac:dyDescent="0.2">
      <c r="B95" s="87" t="s">
        <v>363</v>
      </c>
      <c r="C95" s="44" t="s">
        <v>228</v>
      </c>
      <c r="D95" s="44" t="s">
        <v>229</v>
      </c>
      <c r="E95" s="44" t="s">
        <v>230</v>
      </c>
      <c r="F95" s="44" t="s">
        <v>233</v>
      </c>
      <c r="G95" s="44" t="s">
        <v>50</v>
      </c>
      <c r="H95" s="30"/>
      <c r="I95" s="30">
        <v>100</v>
      </c>
      <c r="J95" s="44" t="s">
        <v>42</v>
      </c>
      <c r="K95" s="29" t="s">
        <v>488</v>
      </c>
      <c r="L95" s="44" t="s">
        <v>490</v>
      </c>
      <c r="M95" s="44"/>
      <c r="N95" s="44" t="s">
        <v>478</v>
      </c>
      <c r="O95" s="100" t="s">
        <v>534</v>
      </c>
      <c r="P95" s="44"/>
      <c r="Q95" s="46"/>
      <c r="R95" s="47">
        <v>1500000</v>
      </c>
      <c r="S95" s="61">
        <v>1500000</v>
      </c>
      <c r="T95" s="61">
        <f t="shared" si="4"/>
        <v>1680000.0000000002</v>
      </c>
      <c r="U95" s="44"/>
      <c r="V95" s="31"/>
      <c r="W95" s="45" t="s">
        <v>124</v>
      </c>
      <c r="X95" s="62">
        <v>702100102</v>
      </c>
      <c r="Y95" s="98"/>
      <c r="Z95" s="23"/>
      <c r="AA95" s="23"/>
      <c r="AB95" s="23"/>
      <c r="AC95" s="23"/>
      <c r="AD95" s="23"/>
      <c r="AT95" s="35"/>
      <c r="AU95" s="35"/>
      <c r="AV95" s="35"/>
    </row>
    <row r="96" spans="2:48" ht="51" x14ac:dyDescent="0.2">
      <c r="B96" s="87" t="s">
        <v>364</v>
      </c>
      <c r="C96" s="44" t="s">
        <v>228</v>
      </c>
      <c r="D96" s="44" t="s">
        <v>229</v>
      </c>
      <c r="E96" s="44" t="s">
        <v>230</v>
      </c>
      <c r="F96" s="44" t="s">
        <v>233</v>
      </c>
      <c r="G96" s="44" t="s">
        <v>50</v>
      </c>
      <c r="H96" s="30"/>
      <c r="I96" s="30">
        <v>100</v>
      </c>
      <c r="J96" s="44" t="s">
        <v>42</v>
      </c>
      <c r="K96" s="29" t="s">
        <v>488</v>
      </c>
      <c r="L96" s="44" t="s">
        <v>490</v>
      </c>
      <c r="M96" s="44"/>
      <c r="N96" s="44" t="s">
        <v>478</v>
      </c>
      <c r="O96" s="100" t="s">
        <v>534</v>
      </c>
      <c r="P96" s="44"/>
      <c r="Q96" s="46"/>
      <c r="R96" s="47">
        <v>1500000</v>
      </c>
      <c r="S96" s="61">
        <v>1500000</v>
      </c>
      <c r="T96" s="61">
        <f t="shared" si="4"/>
        <v>1680000.0000000002</v>
      </c>
      <c r="U96" s="44"/>
      <c r="V96" s="31"/>
      <c r="W96" s="45" t="s">
        <v>124</v>
      </c>
      <c r="X96" s="62">
        <v>702100102</v>
      </c>
      <c r="Y96" s="98"/>
      <c r="Z96" s="23"/>
      <c r="AA96" s="23"/>
      <c r="AB96" s="23"/>
      <c r="AC96" s="23"/>
      <c r="AD96" s="23"/>
      <c r="AT96" s="35"/>
      <c r="AU96" s="35"/>
      <c r="AV96" s="35"/>
    </row>
    <row r="97" spans="2:48" ht="51" x14ac:dyDescent="0.2">
      <c r="B97" s="87" t="s">
        <v>365</v>
      </c>
      <c r="C97" s="44" t="s">
        <v>228</v>
      </c>
      <c r="D97" s="44" t="s">
        <v>229</v>
      </c>
      <c r="E97" s="44" t="s">
        <v>230</v>
      </c>
      <c r="F97" s="44" t="s">
        <v>233</v>
      </c>
      <c r="G97" s="44" t="s">
        <v>50</v>
      </c>
      <c r="H97" s="30"/>
      <c r="I97" s="30">
        <v>100</v>
      </c>
      <c r="J97" s="44" t="s">
        <v>42</v>
      </c>
      <c r="K97" s="29" t="s">
        <v>488</v>
      </c>
      <c r="L97" s="44" t="s">
        <v>490</v>
      </c>
      <c r="M97" s="44"/>
      <c r="N97" s="44" t="s">
        <v>478</v>
      </c>
      <c r="O97" s="100" t="s">
        <v>534</v>
      </c>
      <c r="P97" s="44"/>
      <c r="Q97" s="46"/>
      <c r="R97" s="47">
        <v>1500000</v>
      </c>
      <c r="S97" s="61">
        <v>1500000</v>
      </c>
      <c r="T97" s="61">
        <f t="shared" si="4"/>
        <v>1680000.0000000002</v>
      </c>
      <c r="U97" s="44"/>
      <c r="V97" s="31"/>
      <c r="W97" s="45" t="s">
        <v>124</v>
      </c>
      <c r="X97" s="62">
        <v>702100102</v>
      </c>
      <c r="Y97" s="98"/>
      <c r="Z97" s="23"/>
      <c r="AA97" s="23"/>
      <c r="AB97" s="23"/>
      <c r="AC97" s="23"/>
      <c r="AD97" s="23"/>
      <c r="AT97" s="35"/>
      <c r="AU97" s="35"/>
      <c r="AV97" s="35"/>
    </row>
    <row r="98" spans="2:48" ht="51" x14ac:dyDescent="0.2">
      <c r="B98" s="87" t="s">
        <v>366</v>
      </c>
      <c r="C98" s="44" t="s">
        <v>228</v>
      </c>
      <c r="D98" s="44" t="s">
        <v>229</v>
      </c>
      <c r="E98" s="44" t="s">
        <v>230</v>
      </c>
      <c r="F98" s="44" t="s">
        <v>233</v>
      </c>
      <c r="G98" s="44" t="s">
        <v>50</v>
      </c>
      <c r="H98" s="30"/>
      <c r="I98" s="30">
        <v>100</v>
      </c>
      <c r="J98" s="44" t="s">
        <v>42</v>
      </c>
      <c r="K98" s="29" t="s">
        <v>488</v>
      </c>
      <c r="L98" s="44" t="s">
        <v>490</v>
      </c>
      <c r="M98" s="44"/>
      <c r="N98" s="44" t="s">
        <v>478</v>
      </c>
      <c r="O98" s="100" t="s">
        <v>534</v>
      </c>
      <c r="P98" s="44"/>
      <c r="Q98" s="46"/>
      <c r="R98" s="47">
        <v>1500000</v>
      </c>
      <c r="S98" s="61">
        <v>1500000</v>
      </c>
      <c r="T98" s="61">
        <f t="shared" si="4"/>
        <v>1680000.0000000002</v>
      </c>
      <c r="U98" s="44"/>
      <c r="V98" s="31"/>
      <c r="W98" s="45" t="s">
        <v>124</v>
      </c>
      <c r="X98" s="62">
        <v>702100102</v>
      </c>
      <c r="Y98" s="98"/>
      <c r="Z98" s="23"/>
      <c r="AA98" s="23"/>
      <c r="AB98" s="23"/>
      <c r="AC98" s="23"/>
      <c r="AD98" s="23"/>
      <c r="AT98" s="35"/>
      <c r="AU98" s="35"/>
      <c r="AV98" s="35"/>
    </row>
    <row r="99" spans="2:48" ht="51" x14ac:dyDescent="0.2">
      <c r="B99" s="87" t="s">
        <v>367</v>
      </c>
      <c r="C99" s="44" t="s">
        <v>228</v>
      </c>
      <c r="D99" s="44" t="s">
        <v>229</v>
      </c>
      <c r="E99" s="44" t="s">
        <v>230</v>
      </c>
      <c r="F99" s="44" t="s">
        <v>233</v>
      </c>
      <c r="G99" s="44" t="s">
        <v>50</v>
      </c>
      <c r="H99" s="30"/>
      <c r="I99" s="30">
        <v>100</v>
      </c>
      <c r="J99" s="44" t="s">
        <v>42</v>
      </c>
      <c r="K99" s="29" t="s">
        <v>488</v>
      </c>
      <c r="L99" s="44" t="s">
        <v>490</v>
      </c>
      <c r="M99" s="44"/>
      <c r="N99" s="44" t="s">
        <v>478</v>
      </c>
      <c r="O99" s="100" t="s">
        <v>534</v>
      </c>
      <c r="P99" s="44"/>
      <c r="Q99" s="46"/>
      <c r="R99" s="47">
        <v>1500000</v>
      </c>
      <c r="S99" s="61">
        <v>1500000</v>
      </c>
      <c r="T99" s="61">
        <f t="shared" si="4"/>
        <v>1680000.0000000002</v>
      </c>
      <c r="U99" s="44"/>
      <c r="V99" s="31"/>
      <c r="W99" s="45" t="s">
        <v>124</v>
      </c>
      <c r="X99" s="62">
        <v>702100102</v>
      </c>
      <c r="Y99" s="98"/>
      <c r="Z99" s="23"/>
      <c r="AA99" s="23"/>
      <c r="AB99" s="23"/>
      <c r="AC99" s="23"/>
      <c r="AD99" s="23"/>
      <c r="AT99" s="35"/>
      <c r="AU99" s="35"/>
      <c r="AV99" s="35"/>
    </row>
    <row r="100" spans="2:48" ht="51" x14ac:dyDescent="0.2">
      <c r="B100" s="87" t="s">
        <v>368</v>
      </c>
      <c r="C100" s="44" t="s">
        <v>228</v>
      </c>
      <c r="D100" s="44" t="s">
        <v>229</v>
      </c>
      <c r="E100" s="44" t="s">
        <v>230</v>
      </c>
      <c r="F100" s="44" t="s">
        <v>233</v>
      </c>
      <c r="G100" s="44" t="s">
        <v>50</v>
      </c>
      <c r="H100" s="30"/>
      <c r="I100" s="30">
        <v>100</v>
      </c>
      <c r="J100" s="44" t="s">
        <v>42</v>
      </c>
      <c r="K100" s="29" t="s">
        <v>488</v>
      </c>
      <c r="L100" s="44" t="s">
        <v>490</v>
      </c>
      <c r="M100" s="44"/>
      <c r="N100" s="44" t="s">
        <v>478</v>
      </c>
      <c r="O100" s="100" t="s">
        <v>534</v>
      </c>
      <c r="P100" s="44"/>
      <c r="Q100" s="46"/>
      <c r="R100" s="47">
        <v>1500000</v>
      </c>
      <c r="S100" s="61">
        <v>1500000</v>
      </c>
      <c r="T100" s="61">
        <f t="shared" si="4"/>
        <v>1680000.0000000002</v>
      </c>
      <c r="U100" s="44"/>
      <c r="V100" s="31"/>
      <c r="W100" s="45" t="s">
        <v>124</v>
      </c>
      <c r="X100" s="62">
        <v>702100102</v>
      </c>
      <c r="Y100" s="98"/>
      <c r="Z100" s="23"/>
      <c r="AA100" s="23"/>
      <c r="AB100" s="23"/>
      <c r="AC100" s="23"/>
      <c r="AD100" s="23"/>
      <c r="AT100" s="35"/>
      <c r="AU100" s="35"/>
      <c r="AV100" s="35"/>
    </row>
    <row r="101" spans="2:48" ht="51" x14ac:dyDescent="0.2">
      <c r="B101" s="87" t="s">
        <v>369</v>
      </c>
      <c r="C101" s="44" t="s">
        <v>228</v>
      </c>
      <c r="D101" s="44" t="s">
        <v>229</v>
      </c>
      <c r="E101" s="44" t="s">
        <v>230</v>
      </c>
      <c r="F101" s="44" t="s">
        <v>233</v>
      </c>
      <c r="G101" s="44" t="s">
        <v>50</v>
      </c>
      <c r="H101" s="30"/>
      <c r="I101" s="30">
        <v>100</v>
      </c>
      <c r="J101" s="44" t="s">
        <v>42</v>
      </c>
      <c r="K101" s="29" t="s">
        <v>488</v>
      </c>
      <c r="L101" s="44" t="s">
        <v>490</v>
      </c>
      <c r="M101" s="44"/>
      <c r="N101" s="44" t="s">
        <v>478</v>
      </c>
      <c r="O101" s="100" t="s">
        <v>534</v>
      </c>
      <c r="P101" s="44"/>
      <c r="Q101" s="46"/>
      <c r="R101" s="47">
        <v>1500000</v>
      </c>
      <c r="S101" s="61">
        <v>1500000</v>
      </c>
      <c r="T101" s="61">
        <f t="shared" si="4"/>
        <v>1680000.0000000002</v>
      </c>
      <c r="U101" s="44"/>
      <c r="V101" s="31"/>
      <c r="W101" s="45" t="s">
        <v>124</v>
      </c>
      <c r="X101" s="62">
        <v>702100102</v>
      </c>
      <c r="Y101" s="98"/>
      <c r="Z101" s="23"/>
      <c r="AA101" s="23"/>
      <c r="AB101" s="23"/>
      <c r="AC101" s="23"/>
      <c r="AD101" s="23"/>
      <c r="AT101" s="35"/>
      <c r="AU101" s="35"/>
      <c r="AV101" s="35"/>
    </row>
    <row r="102" spans="2:48" ht="51" x14ac:dyDescent="0.2">
      <c r="B102" s="87" t="s">
        <v>370</v>
      </c>
      <c r="C102" s="44" t="s">
        <v>228</v>
      </c>
      <c r="D102" s="44" t="s">
        <v>229</v>
      </c>
      <c r="E102" s="44" t="s">
        <v>230</v>
      </c>
      <c r="F102" s="44" t="s">
        <v>233</v>
      </c>
      <c r="G102" s="44" t="s">
        <v>50</v>
      </c>
      <c r="H102" s="30"/>
      <c r="I102" s="30">
        <v>100</v>
      </c>
      <c r="J102" s="44" t="s">
        <v>42</v>
      </c>
      <c r="K102" s="29" t="s">
        <v>488</v>
      </c>
      <c r="L102" s="44" t="s">
        <v>490</v>
      </c>
      <c r="M102" s="44"/>
      <c r="N102" s="44" t="s">
        <v>478</v>
      </c>
      <c r="O102" s="100" t="s">
        <v>534</v>
      </c>
      <c r="P102" s="44"/>
      <c r="Q102" s="46"/>
      <c r="R102" s="47">
        <v>1500000</v>
      </c>
      <c r="S102" s="61">
        <v>1500000</v>
      </c>
      <c r="T102" s="61">
        <f t="shared" si="4"/>
        <v>1680000.0000000002</v>
      </c>
      <c r="U102" s="44"/>
      <c r="V102" s="31"/>
      <c r="W102" s="45" t="s">
        <v>124</v>
      </c>
      <c r="X102" s="62">
        <v>702100102</v>
      </c>
      <c r="Y102" s="98"/>
      <c r="Z102" s="23"/>
      <c r="AA102" s="23"/>
      <c r="AB102" s="23"/>
      <c r="AC102" s="23"/>
      <c r="AD102" s="23"/>
      <c r="AT102" s="35"/>
      <c r="AU102" s="35"/>
      <c r="AV102" s="35"/>
    </row>
    <row r="103" spans="2:48" ht="51" x14ac:dyDescent="0.2">
      <c r="B103" s="87" t="s">
        <v>371</v>
      </c>
      <c r="C103" s="44" t="s">
        <v>228</v>
      </c>
      <c r="D103" s="44" t="s">
        <v>229</v>
      </c>
      <c r="E103" s="44" t="s">
        <v>230</v>
      </c>
      <c r="F103" s="44" t="s">
        <v>233</v>
      </c>
      <c r="G103" s="44" t="s">
        <v>50</v>
      </c>
      <c r="H103" s="30"/>
      <c r="I103" s="30">
        <v>100</v>
      </c>
      <c r="J103" s="44" t="s">
        <v>42</v>
      </c>
      <c r="K103" s="29" t="s">
        <v>488</v>
      </c>
      <c r="L103" s="44" t="s">
        <v>490</v>
      </c>
      <c r="M103" s="44"/>
      <c r="N103" s="44" t="s">
        <v>478</v>
      </c>
      <c r="O103" s="100" t="s">
        <v>534</v>
      </c>
      <c r="P103" s="44"/>
      <c r="Q103" s="46"/>
      <c r="R103" s="47">
        <v>1500000</v>
      </c>
      <c r="S103" s="61">
        <v>1500000</v>
      </c>
      <c r="T103" s="61">
        <f t="shared" si="4"/>
        <v>1680000.0000000002</v>
      </c>
      <c r="U103" s="44"/>
      <c r="V103" s="31"/>
      <c r="W103" s="45" t="s">
        <v>124</v>
      </c>
      <c r="X103" s="62">
        <v>702100102</v>
      </c>
      <c r="Y103" s="98"/>
      <c r="Z103" s="23"/>
      <c r="AA103" s="23"/>
      <c r="AB103" s="23"/>
      <c r="AC103" s="23"/>
      <c r="AD103" s="23"/>
      <c r="AT103" s="35"/>
      <c r="AU103" s="35"/>
      <c r="AV103" s="35"/>
    </row>
    <row r="104" spans="2:48" ht="76.5" x14ac:dyDescent="0.2">
      <c r="B104" s="87" t="s">
        <v>372</v>
      </c>
      <c r="C104" s="44" t="s">
        <v>234</v>
      </c>
      <c r="D104" s="44" t="s">
        <v>235</v>
      </c>
      <c r="E104" s="44" t="s">
        <v>235</v>
      </c>
      <c r="F104" s="44" t="s">
        <v>236</v>
      </c>
      <c r="G104" s="44" t="s">
        <v>40</v>
      </c>
      <c r="H104" s="30" t="s">
        <v>163</v>
      </c>
      <c r="I104" s="30">
        <v>100</v>
      </c>
      <c r="J104" s="44" t="s">
        <v>42</v>
      </c>
      <c r="K104" s="29" t="s">
        <v>488</v>
      </c>
      <c r="L104" s="44" t="s">
        <v>489</v>
      </c>
      <c r="M104" s="44"/>
      <c r="N104" s="29" t="s">
        <v>473</v>
      </c>
      <c r="O104" s="100" t="s">
        <v>534</v>
      </c>
      <c r="P104" s="44"/>
      <c r="Q104" s="46"/>
      <c r="R104" s="47">
        <v>1120886</v>
      </c>
      <c r="S104" s="61">
        <v>1120886</v>
      </c>
      <c r="T104" s="61">
        <v>1120886</v>
      </c>
      <c r="U104" s="44"/>
      <c r="V104" s="31"/>
      <c r="W104" s="45" t="s">
        <v>136</v>
      </c>
      <c r="X104" s="62">
        <v>906200123</v>
      </c>
      <c r="Y104" s="98"/>
      <c r="Z104" s="23"/>
      <c r="AA104" s="23"/>
      <c r="AB104" s="23"/>
      <c r="AC104" s="23"/>
      <c r="AD104" s="23"/>
      <c r="AT104" s="35"/>
      <c r="AU104" s="35"/>
      <c r="AV104" s="35"/>
    </row>
    <row r="105" spans="2:48" ht="76.5" x14ac:dyDescent="0.2">
      <c r="B105" s="87" t="s">
        <v>373</v>
      </c>
      <c r="C105" s="44" t="s">
        <v>237</v>
      </c>
      <c r="D105" s="44" t="s">
        <v>238</v>
      </c>
      <c r="E105" s="44" t="s">
        <v>239</v>
      </c>
      <c r="F105" s="44" t="s">
        <v>240</v>
      </c>
      <c r="G105" s="63" t="s">
        <v>40</v>
      </c>
      <c r="H105" s="30" t="s">
        <v>168</v>
      </c>
      <c r="I105" s="30">
        <v>100</v>
      </c>
      <c r="J105" s="44" t="s">
        <v>42</v>
      </c>
      <c r="K105" s="29" t="s">
        <v>488</v>
      </c>
      <c r="L105" s="44" t="s">
        <v>489</v>
      </c>
      <c r="M105" s="63"/>
      <c r="N105" s="63" t="s">
        <v>473</v>
      </c>
      <c r="O105" s="100" t="s">
        <v>534</v>
      </c>
      <c r="P105" s="44"/>
      <c r="Q105" s="64"/>
      <c r="R105" s="65">
        <v>236424</v>
      </c>
      <c r="S105" s="66">
        <v>236424</v>
      </c>
      <c r="T105" s="61">
        <f t="shared" ref="T105:T168" si="5">S105*1.12</f>
        <v>264794.88</v>
      </c>
      <c r="U105" s="44"/>
      <c r="V105" s="31"/>
      <c r="W105" s="45" t="s">
        <v>136</v>
      </c>
      <c r="X105" s="67">
        <v>812110100</v>
      </c>
      <c r="Y105" s="98"/>
      <c r="Z105" s="23"/>
      <c r="AA105" s="23"/>
      <c r="AB105" s="23"/>
      <c r="AC105" s="23"/>
      <c r="AD105" s="23"/>
      <c r="AT105" s="35"/>
      <c r="AU105" s="35"/>
      <c r="AV105" s="35"/>
    </row>
    <row r="106" spans="2:48" ht="76.5" x14ac:dyDescent="0.2">
      <c r="B106" s="87" t="s">
        <v>374</v>
      </c>
      <c r="C106" s="44" t="s">
        <v>237</v>
      </c>
      <c r="D106" s="44" t="s">
        <v>238</v>
      </c>
      <c r="E106" s="44" t="s">
        <v>239</v>
      </c>
      <c r="F106" s="44" t="s">
        <v>240</v>
      </c>
      <c r="G106" s="63" t="s">
        <v>40</v>
      </c>
      <c r="H106" s="30" t="s">
        <v>168</v>
      </c>
      <c r="I106" s="30">
        <v>100</v>
      </c>
      <c r="J106" s="44" t="s">
        <v>42</v>
      </c>
      <c r="K106" s="29" t="s">
        <v>488</v>
      </c>
      <c r="L106" s="44" t="s">
        <v>489</v>
      </c>
      <c r="M106" s="63"/>
      <c r="N106" s="63" t="s">
        <v>473</v>
      </c>
      <c r="O106" s="100" t="s">
        <v>534</v>
      </c>
      <c r="P106" s="44"/>
      <c r="Q106" s="64"/>
      <c r="R106" s="65">
        <v>1241226</v>
      </c>
      <c r="S106" s="66">
        <v>1241226</v>
      </c>
      <c r="T106" s="61">
        <f t="shared" si="5"/>
        <v>1390173.12</v>
      </c>
      <c r="U106" s="44"/>
      <c r="V106" s="31"/>
      <c r="W106" s="45" t="s">
        <v>136</v>
      </c>
      <c r="X106" s="67">
        <v>812110100</v>
      </c>
      <c r="Y106" s="98"/>
      <c r="Z106" s="23"/>
      <c r="AA106" s="23"/>
      <c r="AB106" s="23"/>
      <c r="AC106" s="23"/>
      <c r="AD106" s="23"/>
      <c r="AT106" s="35"/>
      <c r="AU106" s="35"/>
      <c r="AV106" s="35"/>
    </row>
    <row r="107" spans="2:48" ht="76.5" x14ac:dyDescent="0.2">
      <c r="B107" s="87" t="s">
        <v>375</v>
      </c>
      <c r="C107" s="44" t="s">
        <v>241</v>
      </c>
      <c r="D107" s="44" t="s">
        <v>242</v>
      </c>
      <c r="E107" s="44" t="s">
        <v>243</v>
      </c>
      <c r="F107" s="44" t="s">
        <v>244</v>
      </c>
      <c r="G107" s="63" t="s">
        <v>40</v>
      </c>
      <c r="H107" s="30" t="s">
        <v>168</v>
      </c>
      <c r="I107" s="30">
        <v>100</v>
      </c>
      <c r="J107" s="44" t="s">
        <v>42</v>
      </c>
      <c r="K107" s="29" t="s">
        <v>488</v>
      </c>
      <c r="L107" s="44" t="s">
        <v>489</v>
      </c>
      <c r="M107" s="63"/>
      <c r="N107" s="63" t="s">
        <v>473</v>
      </c>
      <c r="O107" s="100" t="s">
        <v>534</v>
      </c>
      <c r="P107" s="44"/>
      <c r="Q107" s="64"/>
      <c r="R107" s="65">
        <v>368100</v>
      </c>
      <c r="S107" s="66">
        <v>368100</v>
      </c>
      <c r="T107" s="61">
        <f t="shared" si="5"/>
        <v>412272.00000000006</v>
      </c>
      <c r="U107" s="44"/>
      <c r="V107" s="31"/>
      <c r="W107" s="45" t="s">
        <v>136</v>
      </c>
      <c r="X107" s="67">
        <v>812111100</v>
      </c>
      <c r="Y107" s="98"/>
      <c r="Z107" s="23"/>
      <c r="AA107" s="23"/>
      <c r="AB107" s="23"/>
      <c r="AC107" s="23"/>
      <c r="AD107" s="23"/>
      <c r="AT107" s="35"/>
      <c r="AU107" s="35"/>
      <c r="AV107" s="35"/>
    </row>
    <row r="108" spans="2:48" ht="76.5" x14ac:dyDescent="0.2">
      <c r="B108" s="87" t="s">
        <v>376</v>
      </c>
      <c r="C108" s="44" t="s">
        <v>241</v>
      </c>
      <c r="D108" s="44" t="s">
        <v>242</v>
      </c>
      <c r="E108" s="44" t="s">
        <v>243</v>
      </c>
      <c r="F108" s="44" t="s">
        <v>244</v>
      </c>
      <c r="G108" s="63" t="s">
        <v>40</v>
      </c>
      <c r="H108" s="30" t="s">
        <v>168</v>
      </c>
      <c r="I108" s="30">
        <v>100</v>
      </c>
      <c r="J108" s="44" t="s">
        <v>42</v>
      </c>
      <c r="K108" s="29" t="s">
        <v>488</v>
      </c>
      <c r="L108" s="44" t="s">
        <v>489</v>
      </c>
      <c r="M108" s="63"/>
      <c r="N108" s="63" t="s">
        <v>473</v>
      </c>
      <c r="O108" s="100" t="s">
        <v>534</v>
      </c>
      <c r="P108" s="44"/>
      <c r="Q108" s="64"/>
      <c r="R108" s="65">
        <v>1830275</v>
      </c>
      <c r="S108" s="66">
        <v>1830275</v>
      </c>
      <c r="T108" s="61">
        <f t="shared" si="5"/>
        <v>2049908.0000000002</v>
      </c>
      <c r="U108" s="44"/>
      <c r="V108" s="31"/>
      <c r="W108" s="45" t="s">
        <v>136</v>
      </c>
      <c r="X108" s="67">
        <v>812111100</v>
      </c>
      <c r="Y108" s="98"/>
      <c r="Z108" s="23"/>
      <c r="AA108" s="23"/>
      <c r="AB108" s="23"/>
      <c r="AC108" s="23"/>
      <c r="AD108" s="23"/>
      <c r="AT108" s="35"/>
      <c r="AU108" s="35"/>
      <c r="AV108" s="35"/>
    </row>
    <row r="109" spans="2:48" ht="76.5" x14ac:dyDescent="0.2">
      <c r="B109" s="87" t="s">
        <v>377</v>
      </c>
      <c r="C109" s="44" t="s">
        <v>237</v>
      </c>
      <c r="D109" s="44" t="s">
        <v>238</v>
      </c>
      <c r="E109" s="44" t="s">
        <v>239</v>
      </c>
      <c r="F109" s="44" t="s">
        <v>240</v>
      </c>
      <c r="G109" s="63" t="s">
        <v>40</v>
      </c>
      <c r="H109" s="30" t="s">
        <v>168</v>
      </c>
      <c r="I109" s="30">
        <v>100</v>
      </c>
      <c r="J109" s="44" t="s">
        <v>42</v>
      </c>
      <c r="K109" s="29" t="s">
        <v>488</v>
      </c>
      <c r="L109" s="44" t="s">
        <v>489</v>
      </c>
      <c r="M109" s="63"/>
      <c r="N109" s="63" t="s">
        <v>473</v>
      </c>
      <c r="O109" s="100" t="s">
        <v>534</v>
      </c>
      <c r="P109" s="44"/>
      <c r="Q109" s="64"/>
      <c r="R109" s="65">
        <v>14724</v>
      </c>
      <c r="S109" s="66">
        <v>14724</v>
      </c>
      <c r="T109" s="61">
        <f t="shared" si="5"/>
        <v>16490.88</v>
      </c>
      <c r="U109" s="44"/>
      <c r="V109" s="31"/>
      <c r="W109" s="45" t="s">
        <v>136</v>
      </c>
      <c r="X109" s="67">
        <v>812110100</v>
      </c>
      <c r="Y109" s="98"/>
      <c r="Z109" s="23"/>
      <c r="AA109" s="23"/>
      <c r="AB109" s="23"/>
      <c r="AC109" s="23"/>
      <c r="AD109" s="23"/>
      <c r="AT109" s="35"/>
      <c r="AU109" s="35"/>
      <c r="AV109" s="35"/>
    </row>
    <row r="110" spans="2:48" ht="76.5" x14ac:dyDescent="0.2">
      <c r="B110" s="87" t="s">
        <v>378</v>
      </c>
      <c r="C110" s="44" t="s">
        <v>241</v>
      </c>
      <c r="D110" s="44" t="s">
        <v>242</v>
      </c>
      <c r="E110" s="44" t="s">
        <v>243</v>
      </c>
      <c r="F110" s="44" t="s">
        <v>244</v>
      </c>
      <c r="G110" s="63" t="s">
        <v>40</v>
      </c>
      <c r="H110" s="30" t="s">
        <v>168</v>
      </c>
      <c r="I110" s="30">
        <v>100</v>
      </c>
      <c r="J110" s="44" t="s">
        <v>42</v>
      </c>
      <c r="K110" s="29" t="s">
        <v>488</v>
      </c>
      <c r="L110" s="44" t="s">
        <v>489</v>
      </c>
      <c r="M110" s="63"/>
      <c r="N110" s="63" t="s">
        <v>473</v>
      </c>
      <c r="O110" s="100" t="s">
        <v>534</v>
      </c>
      <c r="P110" s="44"/>
      <c r="Q110" s="64"/>
      <c r="R110" s="79">
        <v>15387.3</v>
      </c>
      <c r="S110" s="66">
        <v>15387.3</v>
      </c>
      <c r="T110" s="61">
        <f t="shared" si="5"/>
        <v>17233.776000000002</v>
      </c>
      <c r="U110" s="44"/>
      <c r="V110" s="31"/>
      <c r="W110" s="45" t="s">
        <v>136</v>
      </c>
      <c r="X110" s="67">
        <v>812111100</v>
      </c>
      <c r="Y110" s="98"/>
      <c r="Z110" s="23"/>
      <c r="AA110" s="23"/>
      <c r="AB110" s="23"/>
      <c r="AC110" s="23"/>
      <c r="AD110" s="23"/>
      <c r="AT110" s="35"/>
      <c r="AU110" s="35"/>
      <c r="AV110" s="35"/>
    </row>
    <row r="111" spans="2:48" ht="76.5" x14ac:dyDescent="0.2">
      <c r="B111" s="87" t="s">
        <v>379</v>
      </c>
      <c r="C111" s="44" t="s">
        <v>237</v>
      </c>
      <c r="D111" s="44" t="s">
        <v>238</v>
      </c>
      <c r="E111" s="44" t="s">
        <v>239</v>
      </c>
      <c r="F111" s="44" t="s">
        <v>240</v>
      </c>
      <c r="G111" s="63" t="s">
        <v>40</v>
      </c>
      <c r="H111" s="30" t="s">
        <v>168</v>
      </c>
      <c r="I111" s="30">
        <v>100</v>
      </c>
      <c r="J111" s="44" t="s">
        <v>42</v>
      </c>
      <c r="K111" s="29" t="s">
        <v>488</v>
      </c>
      <c r="L111" s="44" t="s">
        <v>489</v>
      </c>
      <c r="M111" s="63"/>
      <c r="N111" s="63" t="s">
        <v>473</v>
      </c>
      <c r="O111" s="100" t="s">
        <v>534</v>
      </c>
      <c r="P111" s="44"/>
      <c r="Q111" s="64"/>
      <c r="R111" s="65">
        <v>1830</v>
      </c>
      <c r="S111" s="66">
        <v>1830</v>
      </c>
      <c r="T111" s="61">
        <f t="shared" si="5"/>
        <v>2049.6000000000004</v>
      </c>
      <c r="U111" s="44"/>
      <c r="V111" s="31"/>
      <c r="W111" s="45" t="s">
        <v>136</v>
      </c>
      <c r="X111" s="67">
        <v>812110100</v>
      </c>
      <c r="Y111" s="98"/>
      <c r="Z111" s="23"/>
      <c r="AA111" s="23"/>
      <c r="AB111" s="23"/>
      <c r="AC111" s="23"/>
      <c r="AD111" s="23"/>
      <c r="AT111" s="35"/>
      <c r="AU111" s="35"/>
      <c r="AV111" s="35"/>
    </row>
    <row r="112" spans="2:48" ht="89.25" x14ac:dyDescent="0.2">
      <c r="B112" s="87" t="s">
        <v>380</v>
      </c>
      <c r="C112" s="44" t="s">
        <v>245</v>
      </c>
      <c r="D112" s="44" t="s">
        <v>246</v>
      </c>
      <c r="E112" s="44" t="s">
        <v>247</v>
      </c>
      <c r="F112" s="44" t="s">
        <v>248</v>
      </c>
      <c r="G112" s="63" t="s">
        <v>40</v>
      </c>
      <c r="H112" s="30" t="s">
        <v>168</v>
      </c>
      <c r="I112" s="30">
        <v>100</v>
      </c>
      <c r="J112" s="44" t="s">
        <v>42</v>
      </c>
      <c r="K112" s="29" t="s">
        <v>488</v>
      </c>
      <c r="L112" s="44" t="s">
        <v>489</v>
      </c>
      <c r="M112" s="63"/>
      <c r="N112" s="63" t="s">
        <v>473</v>
      </c>
      <c r="O112" s="100" t="s">
        <v>534</v>
      </c>
      <c r="P112" s="44"/>
      <c r="Q112" s="64"/>
      <c r="R112" s="79">
        <v>2086605.3</v>
      </c>
      <c r="S112" s="66">
        <v>2086605.3</v>
      </c>
      <c r="T112" s="61">
        <f t="shared" si="5"/>
        <v>2336997.9360000002</v>
      </c>
      <c r="U112" s="44"/>
      <c r="V112" s="31"/>
      <c r="W112" s="45" t="s">
        <v>136</v>
      </c>
      <c r="X112" s="67">
        <v>811110100</v>
      </c>
      <c r="Y112" s="98"/>
      <c r="Z112" s="23"/>
      <c r="AA112" s="23"/>
      <c r="AB112" s="23"/>
      <c r="AC112" s="23"/>
      <c r="AD112" s="23"/>
      <c r="AT112" s="35"/>
      <c r="AU112" s="35"/>
      <c r="AV112" s="35"/>
    </row>
    <row r="113" spans="2:48" ht="89.25" x14ac:dyDescent="0.2">
      <c r="B113" s="87" t="s">
        <v>381</v>
      </c>
      <c r="C113" s="44" t="s">
        <v>245</v>
      </c>
      <c r="D113" s="44" t="s">
        <v>246</v>
      </c>
      <c r="E113" s="44" t="s">
        <v>247</v>
      </c>
      <c r="F113" s="44" t="s">
        <v>248</v>
      </c>
      <c r="G113" s="63" t="s">
        <v>40</v>
      </c>
      <c r="H113" s="30" t="s">
        <v>168</v>
      </c>
      <c r="I113" s="30">
        <v>100</v>
      </c>
      <c r="J113" s="44" t="s">
        <v>42</v>
      </c>
      <c r="K113" s="29" t="s">
        <v>488</v>
      </c>
      <c r="L113" s="44" t="s">
        <v>489</v>
      </c>
      <c r="M113" s="63"/>
      <c r="N113" s="63" t="s">
        <v>473</v>
      </c>
      <c r="O113" s="100" t="s">
        <v>534</v>
      </c>
      <c r="P113" s="44"/>
      <c r="Q113" s="64"/>
      <c r="R113" s="65">
        <v>29453016</v>
      </c>
      <c r="S113" s="66">
        <v>29453016</v>
      </c>
      <c r="T113" s="61">
        <f t="shared" si="5"/>
        <v>32987377.920000002</v>
      </c>
      <c r="U113" s="44"/>
      <c r="V113" s="31"/>
      <c r="W113" s="45" t="s">
        <v>136</v>
      </c>
      <c r="X113" s="67">
        <v>811110100</v>
      </c>
      <c r="Y113" s="98"/>
      <c r="Z113" s="23"/>
      <c r="AA113" s="23"/>
      <c r="AB113" s="23"/>
      <c r="AC113" s="23"/>
      <c r="AD113" s="23"/>
      <c r="AT113" s="35"/>
      <c r="AU113" s="35"/>
      <c r="AV113" s="35"/>
    </row>
    <row r="114" spans="2:48" ht="89.25" x14ac:dyDescent="0.2">
      <c r="B114" s="87" t="s">
        <v>382</v>
      </c>
      <c r="C114" s="44" t="s">
        <v>245</v>
      </c>
      <c r="D114" s="44" t="s">
        <v>246</v>
      </c>
      <c r="E114" s="44" t="s">
        <v>247</v>
      </c>
      <c r="F114" s="44" t="s">
        <v>248</v>
      </c>
      <c r="G114" s="63" t="s">
        <v>40</v>
      </c>
      <c r="H114" s="30" t="s">
        <v>168</v>
      </c>
      <c r="I114" s="30">
        <v>100</v>
      </c>
      <c r="J114" s="44" t="s">
        <v>42</v>
      </c>
      <c r="K114" s="29" t="s">
        <v>488</v>
      </c>
      <c r="L114" s="44" t="s">
        <v>489</v>
      </c>
      <c r="M114" s="63"/>
      <c r="N114" s="63" t="s">
        <v>473</v>
      </c>
      <c r="O114" s="100" t="s">
        <v>534</v>
      </c>
      <c r="P114" s="44"/>
      <c r="Q114" s="64"/>
      <c r="R114" s="79">
        <v>106698.6</v>
      </c>
      <c r="S114" s="66">
        <v>106698.6</v>
      </c>
      <c r="T114" s="61">
        <f t="shared" si="5"/>
        <v>119502.43200000002</v>
      </c>
      <c r="U114" s="44"/>
      <c r="V114" s="31"/>
      <c r="W114" s="45" t="s">
        <v>136</v>
      </c>
      <c r="X114" s="67">
        <v>811110100</v>
      </c>
      <c r="Y114" s="98"/>
      <c r="Z114" s="23"/>
      <c r="AA114" s="23"/>
      <c r="AB114" s="23"/>
      <c r="AC114" s="23"/>
      <c r="AD114" s="23"/>
      <c r="AT114" s="35"/>
      <c r="AU114" s="35"/>
      <c r="AV114" s="35"/>
    </row>
    <row r="115" spans="2:48" ht="63.75" x14ac:dyDescent="0.2">
      <c r="B115" s="87" t="s">
        <v>383</v>
      </c>
      <c r="C115" s="44" t="s">
        <v>249</v>
      </c>
      <c r="D115" s="44" t="s">
        <v>250</v>
      </c>
      <c r="E115" s="44" t="s">
        <v>250</v>
      </c>
      <c r="F115" s="44" t="s">
        <v>251</v>
      </c>
      <c r="G115" s="63" t="s">
        <v>58</v>
      </c>
      <c r="H115" s="30"/>
      <c r="I115" s="30">
        <v>100</v>
      </c>
      <c r="J115" s="44" t="s">
        <v>42</v>
      </c>
      <c r="K115" s="29" t="s">
        <v>488</v>
      </c>
      <c r="L115" s="44" t="s">
        <v>489</v>
      </c>
      <c r="M115" s="63"/>
      <c r="N115" s="63" t="s">
        <v>473</v>
      </c>
      <c r="O115" s="100" t="s">
        <v>534</v>
      </c>
      <c r="P115" s="44"/>
      <c r="Q115" s="64"/>
      <c r="R115" s="65">
        <v>1800000</v>
      </c>
      <c r="S115" s="66">
        <v>1800000</v>
      </c>
      <c r="T115" s="61">
        <f t="shared" si="5"/>
        <v>2016000.0000000002</v>
      </c>
      <c r="U115" s="44"/>
      <c r="V115" s="31"/>
      <c r="W115" s="45" t="s">
        <v>136</v>
      </c>
      <c r="X115" s="67">
        <v>813104101</v>
      </c>
      <c r="Y115" s="98"/>
      <c r="Z115" s="23"/>
      <c r="AA115" s="23"/>
      <c r="AB115" s="23"/>
      <c r="AC115" s="23"/>
      <c r="AD115" s="23"/>
      <c r="AT115" s="35"/>
      <c r="AU115" s="35"/>
      <c r="AV115" s="35"/>
    </row>
    <row r="116" spans="2:48" ht="51" x14ac:dyDescent="0.2">
      <c r="B116" s="87" t="s">
        <v>384</v>
      </c>
      <c r="C116" s="44" t="s">
        <v>252</v>
      </c>
      <c r="D116" s="44" t="s">
        <v>253</v>
      </c>
      <c r="E116" s="44" t="s">
        <v>253</v>
      </c>
      <c r="F116" s="44" t="s">
        <v>254</v>
      </c>
      <c r="G116" s="63" t="s">
        <v>58</v>
      </c>
      <c r="H116" s="30"/>
      <c r="I116" s="30">
        <v>100</v>
      </c>
      <c r="J116" s="44" t="s">
        <v>42</v>
      </c>
      <c r="K116" s="29" t="s">
        <v>488</v>
      </c>
      <c r="L116" s="44" t="s">
        <v>519</v>
      </c>
      <c r="M116" s="63"/>
      <c r="N116" s="63" t="s">
        <v>473</v>
      </c>
      <c r="O116" s="100" t="s">
        <v>534</v>
      </c>
      <c r="P116" s="44"/>
      <c r="Q116" s="64"/>
      <c r="R116" s="65">
        <v>3500000</v>
      </c>
      <c r="S116" s="66">
        <v>3500000</v>
      </c>
      <c r="T116" s="61">
        <f t="shared" si="5"/>
        <v>3920000.0000000005</v>
      </c>
      <c r="U116" s="44"/>
      <c r="V116" s="31"/>
      <c r="W116" s="45" t="s">
        <v>136</v>
      </c>
      <c r="X116" s="67">
        <v>701100100</v>
      </c>
      <c r="Y116" s="98"/>
      <c r="Z116" s="23"/>
      <c r="AA116" s="23"/>
      <c r="AB116" s="23"/>
      <c r="AC116" s="23"/>
      <c r="AD116" s="23"/>
      <c r="AT116" s="35"/>
      <c r="AU116" s="35"/>
      <c r="AV116" s="35"/>
    </row>
    <row r="117" spans="2:48" ht="76.5" x14ac:dyDescent="0.2">
      <c r="B117" s="87" t="s">
        <v>385</v>
      </c>
      <c r="C117" s="81" t="s">
        <v>255</v>
      </c>
      <c r="D117" s="81" t="s">
        <v>256</v>
      </c>
      <c r="E117" s="81" t="s">
        <v>256</v>
      </c>
      <c r="F117" s="81" t="s">
        <v>257</v>
      </c>
      <c r="G117" s="80" t="s">
        <v>40</v>
      </c>
      <c r="H117" s="30" t="s">
        <v>135</v>
      </c>
      <c r="I117" s="30">
        <v>100</v>
      </c>
      <c r="J117" s="44" t="s">
        <v>42</v>
      </c>
      <c r="K117" s="29" t="s">
        <v>488</v>
      </c>
      <c r="L117" s="44" t="s">
        <v>489</v>
      </c>
      <c r="M117" s="80"/>
      <c r="N117" s="63" t="s">
        <v>473</v>
      </c>
      <c r="O117" s="100" t="s">
        <v>534</v>
      </c>
      <c r="P117" s="81"/>
      <c r="Q117" s="82"/>
      <c r="R117" s="66">
        <v>634285.71</v>
      </c>
      <c r="S117" s="66">
        <v>634285.71</v>
      </c>
      <c r="T117" s="61">
        <f t="shared" si="5"/>
        <v>710399.9952</v>
      </c>
      <c r="U117" s="81"/>
      <c r="V117" s="31"/>
      <c r="W117" s="43" t="s">
        <v>136</v>
      </c>
      <c r="X117" s="83">
        <v>831100100</v>
      </c>
      <c r="Y117" s="98"/>
      <c r="Z117" s="23"/>
      <c r="AA117" s="23"/>
      <c r="AB117" s="23"/>
      <c r="AC117" s="23"/>
      <c r="AD117" s="23"/>
      <c r="AT117" s="35"/>
      <c r="AU117" s="35"/>
      <c r="AV117" s="35"/>
    </row>
    <row r="118" spans="2:48" ht="51" x14ac:dyDescent="0.2">
      <c r="B118" s="87" t="s">
        <v>386</v>
      </c>
      <c r="C118" s="44" t="s">
        <v>258</v>
      </c>
      <c r="D118" s="44" t="s">
        <v>259</v>
      </c>
      <c r="E118" s="44" t="s">
        <v>259</v>
      </c>
      <c r="F118" s="44" t="s">
        <v>260</v>
      </c>
      <c r="G118" s="63" t="s">
        <v>40</v>
      </c>
      <c r="H118" s="30" t="s">
        <v>135</v>
      </c>
      <c r="I118" s="30">
        <v>100</v>
      </c>
      <c r="J118" s="44" t="s">
        <v>42</v>
      </c>
      <c r="K118" s="29" t="s">
        <v>488</v>
      </c>
      <c r="L118" s="44" t="s">
        <v>489</v>
      </c>
      <c r="M118" s="63"/>
      <c r="N118" s="63" t="s">
        <v>473</v>
      </c>
      <c r="O118" s="100" t="s">
        <v>534</v>
      </c>
      <c r="P118" s="44"/>
      <c r="Q118" s="64"/>
      <c r="R118" s="84">
        <v>87053.46</v>
      </c>
      <c r="S118" s="66">
        <v>87053.46</v>
      </c>
      <c r="T118" s="61">
        <f t="shared" si="5"/>
        <v>97499.875200000009</v>
      </c>
      <c r="U118" s="44"/>
      <c r="V118" s="31"/>
      <c r="W118" s="45" t="s">
        <v>136</v>
      </c>
      <c r="X118" s="67">
        <v>813102101</v>
      </c>
      <c r="Y118" s="98"/>
      <c r="Z118" s="23"/>
      <c r="AA118" s="23"/>
      <c r="AB118" s="23"/>
      <c r="AC118" s="23"/>
      <c r="AD118" s="23"/>
      <c r="AT118" s="35"/>
      <c r="AU118" s="35"/>
      <c r="AV118" s="35"/>
    </row>
    <row r="119" spans="2:48" ht="51" x14ac:dyDescent="0.2">
      <c r="B119" s="87" t="s">
        <v>387</v>
      </c>
      <c r="C119" s="44" t="s">
        <v>258</v>
      </c>
      <c r="D119" s="44" t="s">
        <v>259</v>
      </c>
      <c r="E119" s="44" t="s">
        <v>259</v>
      </c>
      <c r="F119" s="44" t="s">
        <v>260</v>
      </c>
      <c r="G119" s="63" t="s">
        <v>40</v>
      </c>
      <c r="H119" s="30" t="s">
        <v>135</v>
      </c>
      <c r="I119" s="30">
        <v>100</v>
      </c>
      <c r="J119" s="44" t="s">
        <v>42</v>
      </c>
      <c r="K119" s="29" t="s">
        <v>488</v>
      </c>
      <c r="L119" s="44" t="s">
        <v>489</v>
      </c>
      <c r="M119" s="63"/>
      <c r="N119" s="63" t="s">
        <v>473</v>
      </c>
      <c r="O119" s="100" t="s">
        <v>534</v>
      </c>
      <c r="P119" s="44"/>
      <c r="Q119" s="64"/>
      <c r="R119" s="84">
        <v>739955.47</v>
      </c>
      <c r="S119" s="66">
        <v>739955.47</v>
      </c>
      <c r="T119" s="61">
        <f t="shared" si="5"/>
        <v>828750.12640000007</v>
      </c>
      <c r="U119" s="44"/>
      <c r="V119" s="31"/>
      <c r="W119" s="45" t="s">
        <v>136</v>
      </c>
      <c r="X119" s="67">
        <v>813102101</v>
      </c>
      <c r="Y119" s="98"/>
      <c r="Z119" s="23"/>
      <c r="AA119" s="23"/>
      <c r="AB119" s="23"/>
      <c r="AC119" s="23"/>
      <c r="AD119" s="23"/>
      <c r="AT119" s="35"/>
      <c r="AU119" s="35"/>
      <c r="AV119" s="35"/>
    </row>
    <row r="120" spans="2:48" ht="76.5" x14ac:dyDescent="0.2">
      <c r="B120" s="87" t="s">
        <v>388</v>
      </c>
      <c r="C120" s="44" t="s">
        <v>237</v>
      </c>
      <c r="D120" s="44" t="s">
        <v>238</v>
      </c>
      <c r="E120" s="44" t="s">
        <v>239</v>
      </c>
      <c r="F120" s="44" t="s">
        <v>240</v>
      </c>
      <c r="G120" s="63" t="s">
        <v>40</v>
      </c>
      <c r="H120" s="30" t="s">
        <v>168</v>
      </c>
      <c r="I120" s="30">
        <v>100</v>
      </c>
      <c r="J120" s="44" t="s">
        <v>42</v>
      </c>
      <c r="K120" s="29" t="s">
        <v>488</v>
      </c>
      <c r="L120" s="44" t="s">
        <v>497</v>
      </c>
      <c r="M120" s="63"/>
      <c r="N120" s="63" t="s">
        <v>473</v>
      </c>
      <c r="O120" s="100" t="s">
        <v>534</v>
      </c>
      <c r="P120" s="44"/>
      <c r="Q120" s="64"/>
      <c r="R120" s="84">
        <v>306864.42</v>
      </c>
      <c r="S120" s="66">
        <v>306864.42</v>
      </c>
      <c r="T120" s="61">
        <f t="shared" si="5"/>
        <v>343688.15040000004</v>
      </c>
      <c r="U120" s="44"/>
      <c r="V120" s="31"/>
      <c r="W120" s="45" t="s">
        <v>136</v>
      </c>
      <c r="X120" s="67">
        <v>812110100</v>
      </c>
      <c r="Y120" s="98"/>
      <c r="Z120" s="23"/>
      <c r="AA120" s="23"/>
      <c r="AB120" s="23"/>
      <c r="AC120" s="23"/>
      <c r="AD120" s="23"/>
      <c r="AT120" s="35"/>
      <c r="AU120" s="35"/>
      <c r="AV120" s="35"/>
    </row>
    <row r="121" spans="2:48" ht="76.5" x14ac:dyDescent="0.2">
      <c r="B121" s="87" t="s">
        <v>389</v>
      </c>
      <c r="C121" s="44" t="s">
        <v>237</v>
      </c>
      <c r="D121" s="44" t="s">
        <v>238</v>
      </c>
      <c r="E121" s="44" t="s">
        <v>239</v>
      </c>
      <c r="F121" s="44" t="s">
        <v>240</v>
      </c>
      <c r="G121" s="63" t="s">
        <v>40</v>
      </c>
      <c r="H121" s="30" t="s">
        <v>168</v>
      </c>
      <c r="I121" s="30">
        <v>100</v>
      </c>
      <c r="J121" s="44" t="s">
        <v>42</v>
      </c>
      <c r="K121" s="29" t="s">
        <v>488</v>
      </c>
      <c r="L121" s="44" t="s">
        <v>509</v>
      </c>
      <c r="M121" s="63"/>
      <c r="N121" s="63" t="s">
        <v>473</v>
      </c>
      <c r="O121" s="100" t="s">
        <v>534</v>
      </c>
      <c r="P121" s="44"/>
      <c r="Q121" s="64"/>
      <c r="R121" s="84">
        <v>120349.26</v>
      </c>
      <c r="S121" s="66">
        <v>120349.26</v>
      </c>
      <c r="T121" s="61">
        <f t="shared" si="5"/>
        <v>134791.17120000001</v>
      </c>
      <c r="U121" s="44"/>
      <c r="V121" s="31"/>
      <c r="W121" s="45" t="s">
        <v>136</v>
      </c>
      <c r="X121" s="67">
        <v>812110100</v>
      </c>
      <c r="Y121" s="98"/>
      <c r="Z121" s="23"/>
      <c r="AA121" s="23"/>
      <c r="AB121" s="23"/>
      <c r="AC121" s="23"/>
      <c r="AD121" s="23"/>
      <c r="AT121" s="35"/>
      <c r="AU121" s="35"/>
      <c r="AV121" s="35"/>
    </row>
    <row r="122" spans="2:48" ht="76.5" x14ac:dyDescent="0.2">
      <c r="B122" s="87" t="s">
        <v>390</v>
      </c>
      <c r="C122" s="44" t="s">
        <v>237</v>
      </c>
      <c r="D122" s="44" t="s">
        <v>238</v>
      </c>
      <c r="E122" s="44" t="s">
        <v>239</v>
      </c>
      <c r="F122" s="44" t="s">
        <v>240</v>
      </c>
      <c r="G122" s="63" t="s">
        <v>40</v>
      </c>
      <c r="H122" s="30" t="s">
        <v>168</v>
      </c>
      <c r="I122" s="30">
        <v>100</v>
      </c>
      <c r="J122" s="44" t="s">
        <v>42</v>
      </c>
      <c r="K122" s="29" t="s">
        <v>488</v>
      </c>
      <c r="L122" s="44" t="s">
        <v>499</v>
      </c>
      <c r="M122" s="63"/>
      <c r="N122" s="63" t="s">
        <v>473</v>
      </c>
      <c r="O122" s="100" t="s">
        <v>534</v>
      </c>
      <c r="P122" s="44"/>
      <c r="Q122" s="64"/>
      <c r="R122" s="79">
        <v>84102.399999999994</v>
      </c>
      <c r="S122" s="66">
        <v>84102.399999999994</v>
      </c>
      <c r="T122" s="61">
        <f t="shared" si="5"/>
        <v>94194.688000000009</v>
      </c>
      <c r="U122" s="44"/>
      <c r="V122" s="31"/>
      <c r="W122" s="45" t="s">
        <v>136</v>
      </c>
      <c r="X122" s="67">
        <v>812110100</v>
      </c>
      <c r="Y122" s="98"/>
      <c r="Z122" s="23"/>
      <c r="AA122" s="23"/>
      <c r="AB122" s="23"/>
      <c r="AC122" s="23"/>
      <c r="AD122" s="23"/>
      <c r="AT122" s="35"/>
      <c r="AU122" s="35"/>
      <c r="AV122" s="35"/>
    </row>
    <row r="123" spans="2:48" ht="76.5" x14ac:dyDescent="0.2">
      <c r="B123" s="87" t="s">
        <v>391</v>
      </c>
      <c r="C123" s="44" t="s">
        <v>237</v>
      </c>
      <c r="D123" s="44" t="s">
        <v>238</v>
      </c>
      <c r="E123" s="44" t="s">
        <v>239</v>
      </c>
      <c r="F123" s="44" t="s">
        <v>240</v>
      </c>
      <c r="G123" s="63" t="s">
        <v>40</v>
      </c>
      <c r="H123" s="30" t="s">
        <v>168</v>
      </c>
      <c r="I123" s="30">
        <v>100</v>
      </c>
      <c r="J123" s="44" t="s">
        <v>42</v>
      </c>
      <c r="K123" s="29" t="s">
        <v>488</v>
      </c>
      <c r="L123" s="44" t="s">
        <v>495</v>
      </c>
      <c r="M123" s="63"/>
      <c r="N123" s="63" t="s">
        <v>473</v>
      </c>
      <c r="O123" s="100" t="s">
        <v>534</v>
      </c>
      <c r="P123" s="44"/>
      <c r="Q123" s="64"/>
      <c r="R123" s="65">
        <v>87450</v>
      </c>
      <c r="S123" s="66">
        <v>87450</v>
      </c>
      <c r="T123" s="61">
        <f t="shared" si="5"/>
        <v>97944.000000000015</v>
      </c>
      <c r="U123" s="44"/>
      <c r="V123" s="31"/>
      <c r="W123" s="45" t="s">
        <v>136</v>
      </c>
      <c r="X123" s="67">
        <v>812110100</v>
      </c>
      <c r="Y123" s="98"/>
      <c r="Z123" s="23"/>
      <c r="AA123" s="23"/>
      <c r="AB123" s="23"/>
      <c r="AC123" s="23"/>
      <c r="AD123" s="23"/>
      <c r="AT123" s="35"/>
      <c r="AU123" s="35"/>
      <c r="AV123" s="35"/>
    </row>
    <row r="124" spans="2:48" ht="76.5" x14ac:dyDescent="0.2">
      <c r="B124" s="87" t="s">
        <v>392</v>
      </c>
      <c r="C124" s="44" t="s">
        <v>241</v>
      </c>
      <c r="D124" s="44" t="s">
        <v>242</v>
      </c>
      <c r="E124" s="44" t="s">
        <v>243</v>
      </c>
      <c r="F124" s="44" t="s">
        <v>244</v>
      </c>
      <c r="G124" s="63" t="s">
        <v>40</v>
      </c>
      <c r="H124" s="30" t="s">
        <v>168</v>
      </c>
      <c r="I124" s="30">
        <v>100</v>
      </c>
      <c r="J124" s="44" t="s">
        <v>42</v>
      </c>
      <c r="K124" s="29" t="s">
        <v>488</v>
      </c>
      <c r="L124" s="44" t="s">
        <v>495</v>
      </c>
      <c r="M124" s="63"/>
      <c r="N124" s="63" t="s">
        <v>473</v>
      </c>
      <c r="O124" s="100" t="s">
        <v>534</v>
      </c>
      <c r="P124" s="44"/>
      <c r="Q124" s="64"/>
      <c r="R124" s="65">
        <v>22029</v>
      </c>
      <c r="S124" s="66">
        <v>22029</v>
      </c>
      <c r="T124" s="61">
        <f t="shared" si="5"/>
        <v>24672.480000000003</v>
      </c>
      <c r="U124" s="44"/>
      <c r="V124" s="31"/>
      <c r="W124" s="45" t="s">
        <v>136</v>
      </c>
      <c r="X124" s="67">
        <v>812111100</v>
      </c>
      <c r="Y124" s="98"/>
      <c r="Z124" s="23"/>
      <c r="AA124" s="23"/>
      <c r="AB124" s="23"/>
      <c r="AC124" s="23"/>
      <c r="AD124" s="23"/>
      <c r="AT124" s="35"/>
      <c r="AU124" s="35"/>
      <c r="AV124" s="35"/>
    </row>
    <row r="125" spans="2:48" ht="63.75" x14ac:dyDescent="0.2">
      <c r="B125" s="87" t="s">
        <v>393</v>
      </c>
      <c r="C125" s="44" t="s">
        <v>249</v>
      </c>
      <c r="D125" s="44" t="s">
        <v>250</v>
      </c>
      <c r="E125" s="44" t="s">
        <v>250</v>
      </c>
      <c r="F125" s="44" t="s">
        <v>251</v>
      </c>
      <c r="G125" s="63" t="s">
        <v>58</v>
      </c>
      <c r="H125" s="30"/>
      <c r="I125" s="30">
        <v>100</v>
      </c>
      <c r="J125" s="44" t="s">
        <v>42</v>
      </c>
      <c r="K125" s="29" t="s">
        <v>488</v>
      </c>
      <c r="L125" s="44" t="s">
        <v>495</v>
      </c>
      <c r="M125" s="63"/>
      <c r="N125" s="63" t="s">
        <v>473</v>
      </c>
      <c r="O125" s="100" t="s">
        <v>534</v>
      </c>
      <c r="P125" s="44"/>
      <c r="Q125" s="64"/>
      <c r="R125" s="65">
        <v>32000</v>
      </c>
      <c r="S125" s="66">
        <v>32000</v>
      </c>
      <c r="T125" s="61">
        <f t="shared" si="5"/>
        <v>35840</v>
      </c>
      <c r="U125" s="44"/>
      <c r="V125" s="31"/>
      <c r="W125" s="45" t="s">
        <v>136</v>
      </c>
      <c r="X125" s="67">
        <v>813104101</v>
      </c>
      <c r="Y125" s="98"/>
      <c r="Z125" s="23"/>
      <c r="AA125" s="23"/>
      <c r="AB125" s="23"/>
      <c r="AC125" s="23"/>
      <c r="AD125" s="23"/>
      <c r="AT125" s="35"/>
      <c r="AU125" s="35"/>
      <c r="AV125" s="35"/>
    </row>
    <row r="126" spans="2:48" ht="51" x14ac:dyDescent="0.2">
      <c r="B126" s="87" t="s">
        <v>394</v>
      </c>
      <c r="C126" s="44" t="s">
        <v>258</v>
      </c>
      <c r="D126" s="44" t="s">
        <v>259</v>
      </c>
      <c r="E126" s="44" t="s">
        <v>259</v>
      </c>
      <c r="F126" s="44" t="s">
        <v>260</v>
      </c>
      <c r="G126" s="63" t="s">
        <v>40</v>
      </c>
      <c r="H126" s="30" t="s">
        <v>135</v>
      </c>
      <c r="I126" s="30">
        <v>100</v>
      </c>
      <c r="J126" s="44" t="s">
        <v>42</v>
      </c>
      <c r="K126" s="29" t="s">
        <v>488</v>
      </c>
      <c r="L126" s="44" t="s">
        <v>495</v>
      </c>
      <c r="M126" s="63"/>
      <c r="N126" s="63" t="s">
        <v>473</v>
      </c>
      <c r="O126" s="100" t="s">
        <v>534</v>
      </c>
      <c r="P126" s="44"/>
      <c r="Q126" s="64"/>
      <c r="R126" s="65">
        <v>35460</v>
      </c>
      <c r="S126" s="66">
        <v>35460</v>
      </c>
      <c r="T126" s="61">
        <f t="shared" si="5"/>
        <v>39715.200000000004</v>
      </c>
      <c r="U126" s="44"/>
      <c r="V126" s="31"/>
      <c r="W126" s="45" t="s">
        <v>136</v>
      </c>
      <c r="X126" s="67">
        <v>813102101</v>
      </c>
      <c r="Y126" s="98"/>
      <c r="Z126" s="23"/>
      <c r="AA126" s="23"/>
      <c r="AB126" s="23"/>
      <c r="AC126" s="23"/>
      <c r="AD126" s="23"/>
      <c r="AT126" s="35"/>
      <c r="AU126" s="35"/>
      <c r="AV126" s="35"/>
    </row>
    <row r="127" spans="2:48" ht="76.5" x14ac:dyDescent="0.2">
      <c r="B127" s="87" t="s">
        <v>395</v>
      </c>
      <c r="C127" s="44" t="s">
        <v>237</v>
      </c>
      <c r="D127" s="44" t="s">
        <v>238</v>
      </c>
      <c r="E127" s="44" t="s">
        <v>239</v>
      </c>
      <c r="F127" s="44" t="s">
        <v>240</v>
      </c>
      <c r="G127" s="63" t="s">
        <v>40</v>
      </c>
      <c r="H127" s="30" t="s">
        <v>168</v>
      </c>
      <c r="I127" s="30">
        <v>100</v>
      </c>
      <c r="J127" s="44" t="s">
        <v>42</v>
      </c>
      <c r="K127" s="29" t="s">
        <v>488</v>
      </c>
      <c r="L127" s="44" t="s">
        <v>510</v>
      </c>
      <c r="M127" s="63"/>
      <c r="N127" s="63" t="s">
        <v>473</v>
      </c>
      <c r="O127" s="100" t="s">
        <v>534</v>
      </c>
      <c r="P127" s="44"/>
      <c r="Q127" s="64"/>
      <c r="R127" s="84">
        <v>259942.24</v>
      </c>
      <c r="S127" s="66">
        <v>259942.24</v>
      </c>
      <c r="T127" s="61">
        <f t="shared" si="5"/>
        <v>291135.3088</v>
      </c>
      <c r="U127" s="44"/>
      <c r="V127" s="31"/>
      <c r="W127" s="45" t="s">
        <v>136</v>
      </c>
      <c r="X127" s="67">
        <v>812110100</v>
      </c>
      <c r="Y127" s="98"/>
      <c r="Z127" s="23"/>
      <c r="AA127" s="23"/>
      <c r="AB127" s="23"/>
      <c r="AC127" s="23"/>
      <c r="AD127" s="23"/>
      <c r="AT127" s="35"/>
      <c r="AU127" s="35"/>
      <c r="AV127" s="35"/>
    </row>
    <row r="128" spans="2:48" ht="76.5" x14ac:dyDescent="0.2">
      <c r="B128" s="87" t="s">
        <v>396</v>
      </c>
      <c r="C128" s="44" t="s">
        <v>237</v>
      </c>
      <c r="D128" s="44" t="s">
        <v>238</v>
      </c>
      <c r="E128" s="44" t="s">
        <v>239</v>
      </c>
      <c r="F128" s="44" t="s">
        <v>240</v>
      </c>
      <c r="G128" s="63" t="s">
        <v>40</v>
      </c>
      <c r="H128" s="30" t="s">
        <v>168</v>
      </c>
      <c r="I128" s="30">
        <v>100</v>
      </c>
      <c r="J128" s="44" t="s">
        <v>42</v>
      </c>
      <c r="K128" s="29" t="s">
        <v>488</v>
      </c>
      <c r="L128" s="44" t="s">
        <v>493</v>
      </c>
      <c r="M128" s="63"/>
      <c r="N128" s="63" t="s">
        <v>473</v>
      </c>
      <c r="O128" s="100" t="s">
        <v>534</v>
      </c>
      <c r="P128" s="44"/>
      <c r="Q128" s="64"/>
      <c r="R128" s="79">
        <v>406532.3</v>
      </c>
      <c r="S128" s="66">
        <v>406532.3</v>
      </c>
      <c r="T128" s="61">
        <f t="shared" si="5"/>
        <v>455316.17600000004</v>
      </c>
      <c r="U128" s="44"/>
      <c r="V128" s="31"/>
      <c r="W128" s="45" t="s">
        <v>136</v>
      </c>
      <c r="X128" s="67">
        <v>812110100</v>
      </c>
      <c r="Y128" s="98"/>
      <c r="Z128" s="23"/>
      <c r="AA128" s="23"/>
      <c r="AB128" s="23"/>
      <c r="AC128" s="23"/>
      <c r="AD128" s="23"/>
      <c r="AT128" s="35"/>
      <c r="AU128" s="35"/>
      <c r="AV128" s="35"/>
    </row>
    <row r="129" spans="2:48" ht="76.5" x14ac:dyDescent="0.2">
      <c r="B129" s="87" t="s">
        <v>397</v>
      </c>
      <c r="C129" s="44" t="s">
        <v>237</v>
      </c>
      <c r="D129" s="44" t="s">
        <v>238</v>
      </c>
      <c r="E129" s="44" t="s">
        <v>239</v>
      </c>
      <c r="F129" s="44" t="s">
        <v>240</v>
      </c>
      <c r="G129" s="63" t="s">
        <v>40</v>
      </c>
      <c r="H129" s="30" t="s">
        <v>168</v>
      </c>
      <c r="I129" s="30">
        <v>100</v>
      </c>
      <c r="J129" s="44" t="s">
        <v>42</v>
      </c>
      <c r="K129" s="29" t="s">
        <v>488</v>
      </c>
      <c r="L129" s="44" t="s">
        <v>494</v>
      </c>
      <c r="M129" s="63"/>
      <c r="N129" s="63" t="s">
        <v>473</v>
      </c>
      <c r="O129" s="100" t="s">
        <v>534</v>
      </c>
      <c r="P129" s="44"/>
      <c r="Q129" s="64"/>
      <c r="R129" s="79">
        <v>8763.6</v>
      </c>
      <c r="S129" s="66">
        <v>8763.6</v>
      </c>
      <c r="T129" s="61">
        <f t="shared" si="5"/>
        <v>9815.2320000000018</v>
      </c>
      <c r="U129" s="44"/>
      <c r="V129" s="31"/>
      <c r="W129" s="45" t="s">
        <v>136</v>
      </c>
      <c r="X129" s="67">
        <v>812110100</v>
      </c>
      <c r="Y129" s="98"/>
      <c r="Z129" s="23"/>
      <c r="AA129" s="23"/>
      <c r="AB129" s="23"/>
      <c r="AC129" s="23"/>
      <c r="AD129" s="23"/>
      <c r="AT129" s="35"/>
      <c r="AU129" s="35"/>
      <c r="AV129" s="35"/>
    </row>
    <row r="130" spans="2:48" ht="76.5" x14ac:dyDescent="0.2">
      <c r="B130" s="87" t="s">
        <v>398</v>
      </c>
      <c r="C130" s="44" t="s">
        <v>237</v>
      </c>
      <c r="D130" s="44" t="s">
        <v>238</v>
      </c>
      <c r="E130" s="44" t="s">
        <v>239</v>
      </c>
      <c r="F130" s="44" t="s">
        <v>240</v>
      </c>
      <c r="G130" s="63" t="s">
        <v>40</v>
      </c>
      <c r="H130" s="30" t="s">
        <v>168</v>
      </c>
      <c r="I130" s="30">
        <v>100</v>
      </c>
      <c r="J130" s="44" t="s">
        <v>42</v>
      </c>
      <c r="K130" s="29" t="s">
        <v>488</v>
      </c>
      <c r="L130" s="44" t="s">
        <v>491</v>
      </c>
      <c r="M130" s="63"/>
      <c r="N130" s="63" t="s">
        <v>473</v>
      </c>
      <c r="O130" s="100" t="s">
        <v>534</v>
      </c>
      <c r="P130" s="44"/>
      <c r="Q130" s="64"/>
      <c r="R130" s="79">
        <v>199132.7</v>
      </c>
      <c r="S130" s="66">
        <v>199132.7</v>
      </c>
      <c r="T130" s="61">
        <f t="shared" si="5"/>
        <v>223028.62400000004</v>
      </c>
      <c r="U130" s="44"/>
      <c r="V130" s="31"/>
      <c r="W130" s="45" t="s">
        <v>136</v>
      </c>
      <c r="X130" s="67">
        <v>812110100</v>
      </c>
      <c r="Y130" s="98"/>
      <c r="Z130" s="23"/>
      <c r="AA130" s="23"/>
      <c r="AB130" s="23"/>
      <c r="AC130" s="23"/>
      <c r="AD130" s="23"/>
      <c r="AT130" s="35"/>
      <c r="AU130" s="35"/>
      <c r="AV130" s="35"/>
    </row>
    <row r="131" spans="2:48" ht="76.5" x14ac:dyDescent="0.2">
      <c r="B131" s="87" t="s">
        <v>399</v>
      </c>
      <c r="C131" s="44" t="s">
        <v>241</v>
      </c>
      <c r="D131" s="44" t="s">
        <v>242</v>
      </c>
      <c r="E131" s="44" t="s">
        <v>243</v>
      </c>
      <c r="F131" s="44" t="s">
        <v>244</v>
      </c>
      <c r="G131" s="63" t="s">
        <v>40</v>
      </c>
      <c r="H131" s="30" t="s">
        <v>168</v>
      </c>
      <c r="I131" s="30">
        <v>100</v>
      </c>
      <c r="J131" s="44" t="s">
        <v>42</v>
      </c>
      <c r="K131" s="29" t="s">
        <v>488</v>
      </c>
      <c r="L131" s="44" t="s">
        <v>491</v>
      </c>
      <c r="M131" s="63"/>
      <c r="N131" s="63" t="s">
        <v>473</v>
      </c>
      <c r="O131" s="100" t="s">
        <v>534</v>
      </c>
      <c r="P131" s="44"/>
      <c r="Q131" s="64"/>
      <c r="R131" s="79">
        <v>404893.5</v>
      </c>
      <c r="S131" s="66">
        <v>404893.5</v>
      </c>
      <c r="T131" s="61">
        <f t="shared" si="5"/>
        <v>453480.72000000003</v>
      </c>
      <c r="U131" s="44"/>
      <c r="V131" s="31"/>
      <c r="W131" s="45" t="s">
        <v>136</v>
      </c>
      <c r="X131" s="67">
        <v>812111100</v>
      </c>
      <c r="Y131" s="98"/>
      <c r="Z131" s="23"/>
      <c r="AA131" s="23"/>
      <c r="AB131" s="23"/>
      <c r="AC131" s="23"/>
      <c r="AD131" s="23"/>
      <c r="AT131" s="35"/>
      <c r="AU131" s="35"/>
      <c r="AV131" s="35"/>
    </row>
    <row r="132" spans="2:48" ht="89.25" x14ac:dyDescent="0.2">
      <c r="B132" s="87" t="s">
        <v>400</v>
      </c>
      <c r="C132" s="44" t="s">
        <v>245</v>
      </c>
      <c r="D132" s="44" t="s">
        <v>246</v>
      </c>
      <c r="E132" s="44" t="s">
        <v>247</v>
      </c>
      <c r="F132" s="44" t="s">
        <v>248</v>
      </c>
      <c r="G132" s="63" t="s">
        <v>40</v>
      </c>
      <c r="H132" s="30" t="s">
        <v>168</v>
      </c>
      <c r="I132" s="30">
        <v>100</v>
      </c>
      <c r="J132" s="44" t="s">
        <v>42</v>
      </c>
      <c r="K132" s="29" t="s">
        <v>488</v>
      </c>
      <c r="L132" s="44" t="s">
        <v>491</v>
      </c>
      <c r="M132" s="63"/>
      <c r="N132" s="63" t="s">
        <v>473</v>
      </c>
      <c r="O132" s="100" t="s">
        <v>534</v>
      </c>
      <c r="P132" s="44"/>
      <c r="Q132" s="64"/>
      <c r="R132" s="79">
        <v>4018414.6</v>
      </c>
      <c r="S132" s="66">
        <v>4018414.6</v>
      </c>
      <c r="T132" s="61">
        <f t="shared" si="5"/>
        <v>4500624.3520000009</v>
      </c>
      <c r="U132" s="44"/>
      <c r="V132" s="31"/>
      <c r="W132" s="45" t="s">
        <v>136</v>
      </c>
      <c r="X132" s="67">
        <v>811110100</v>
      </c>
      <c r="Y132" s="98"/>
      <c r="Z132" s="23"/>
      <c r="AA132" s="23"/>
      <c r="AB132" s="23"/>
      <c r="AC132" s="23"/>
      <c r="AD132" s="23"/>
      <c r="AT132" s="35"/>
      <c r="AU132" s="35"/>
      <c r="AV132" s="35"/>
    </row>
    <row r="133" spans="2:48" ht="63.75" x14ac:dyDescent="0.2">
      <c r="B133" s="87" t="s">
        <v>401</v>
      </c>
      <c r="C133" s="44" t="s">
        <v>249</v>
      </c>
      <c r="D133" s="44" t="s">
        <v>250</v>
      </c>
      <c r="E133" s="44" t="s">
        <v>250</v>
      </c>
      <c r="F133" s="44" t="s">
        <v>251</v>
      </c>
      <c r="G133" s="63" t="s">
        <v>58</v>
      </c>
      <c r="H133" s="30"/>
      <c r="I133" s="30">
        <v>100</v>
      </c>
      <c r="J133" s="44" t="s">
        <v>42</v>
      </c>
      <c r="K133" s="29" t="s">
        <v>488</v>
      </c>
      <c r="L133" s="44" t="s">
        <v>494</v>
      </c>
      <c r="M133" s="63"/>
      <c r="N133" s="63" t="s">
        <v>473</v>
      </c>
      <c r="O133" s="100" t="s">
        <v>534</v>
      </c>
      <c r="P133" s="44"/>
      <c r="Q133" s="64"/>
      <c r="R133" s="65">
        <v>360000</v>
      </c>
      <c r="S133" s="66">
        <v>360000</v>
      </c>
      <c r="T133" s="61">
        <f t="shared" si="5"/>
        <v>403200.00000000006</v>
      </c>
      <c r="U133" s="44"/>
      <c r="V133" s="31"/>
      <c r="W133" s="45" t="s">
        <v>136</v>
      </c>
      <c r="X133" s="67">
        <v>813104101</v>
      </c>
      <c r="Y133" s="98"/>
      <c r="Z133" s="23"/>
      <c r="AA133" s="23"/>
      <c r="AB133" s="23"/>
      <c r="AC133" s="23"/>
      <c r="AD133" s="23"/>
      <c r="AT133" s="35"/>
      <c r="AU133" s="35"/>
      <c r="AV133" s="35"/>
    </row>
    <row r="134" spans="2:48" ht="51" x14ac:dyDescent="0.2">
      <c r="B134" s="87" t="s">
        <v>402</v>
      </c>
      <c r="C134" s="44" t="s">
        <v>258</v>
      </c>
      <c r="D134" s="44" t="s">
        <v>259</v>
      </c>
      <c r="E134" s="44" t="s">
        <v>259</v>
      </c>
      <c r="F134" s="44" t="s">
        <v>260</v>
      </c>
      <c r="G134" s="63" t="s">
        <v>40</v>
      </c>
      <c r="H134" s="30" t="s">
        <v>135</v>
      </c>
      <c r="I134" s="30">
        <v>100</v>
      </c>
      <c r="J134" s="44" t="s">
        <v>42</v>
      </c>
      <c r="K134" s="29" t="s">
        <v>488</v>
      </c>
      <c r="L134" s="44" t="s">
        <v>493</v>
      </c>
      <c r="M134" s="63"/>
      <c r="N134" s="63" t="s">
        <v>473</v>
      </c>
      <c r="O134" s="100" t="s">
        <v>534</v>
      </c>
      <c r="P134" s="44"/>
      <c r="Q134" s="64"/>
      <c r="R134" s="65">
        <v>15600</v>
      </c>
      <c r="S134" s="66">
        <v>15600</v>
      </c>
      <c r="T134" s="61">
        <f t="shared" si="5"/>
        <v>17472</v>
      </c>
      <c r="U134" s="44"/>
      <c r="V134" s="31"/>
      <c r="W134" s="45" t="s">
        <v>136</v>
      </c>
      <c r="X134" s="67">
        <v>813102101</v>
      </c>
      <c r="Y134" s="98"/>
      <c r="Z134" s="23"/>
      <c r="AA134" s="23"/>
      <c r="AB134" s="23"/>
      <c r="AC134" s="23"/>
      <c r="AD134" s="23"/>
      <c r="AT134" s="35"/>
      <c r="AU134" s="35"/>
      <c r="AV134" s="35"/>
    </row>
    <row r="135" spans="2:48" ht="51" x14ac:dyDescent="0.2">
      <c r="B135" s="87" t="s">
        <v>403</v>
      </c>
      <c r="C135" s="44" t="s">
        <v>261</v>
      </c>
      <c r="D135" s="44" t="s">
        <v>262</v>
      </c>
      <c r="E135" s="44" t="s">
        <v>263</v>
      </c>
      <c r="F135" s="44" t="s">
        <v>264</v>
      </c>
      <c r="G135" s="63" t="s">
        <v>40</v>
      </c>
      <c r="H135" s="30" t="s">
        <v>135</v>
      </c>
      <c r="I135" s="30">
        <v>100</v>
      </c>
      <c r="J135" s="44" t="s">
        <v>42</v>
      </c>
      <c r="K135" s="29" t="s">
        <v>488</v>
      </c>
      <c r="L135" s="44" t="s">
        <v>491</v>
      </c>
      <c r="M135" s="63"/>
      <c r="N135" s="63" t="s">
        <v>473</v>
      </c>
      <c r="O135" s="100" t="s">
        <v>534</v>
      </c>
      <c r="P135" s="44"/>
      <c r="Q135" s="65"/>
      <c r="R135" s="84">
        <v>60267.86</v>
      </c>
      <c r="S135" s="66">
        <v>60267.86</v>
      </c>
      <c r="T135" s="61">
        <f t="shared" si="5"/>
        <v>67500.003200000006</v>
      </c>
      <c r="U135" s="44"/>
      <c r="V135" s="31"/>
      <c r="W135" s="45" t="s">
        <v>136</v>
      </c>
      <c r="X135" s="67">
        <v>813106100</v>
      </c>
      <c r="Y135" s="98"/>
      <c r="Z135" s="23"/>
      <c r="AA135" s="23"/>
      <c r="AB135" s="23"/>
      <c r="AC135" s="23"/>
      <c r="AD135" s="23"/>
      <c r="AT135" s="35"/>
      <c r="AU135" s="35"/>
      <c r="AV135" s="35"/>
    </row>
    <row r="136" spans="2:48" ht="76.5" x14ac:dyDescent="0.2">
      <c r="B136" s="87" t="s">
        <v>404</v>
      </c>
      <c r="C136" s="44" t="s">
        <v>237</v>
      </c>
      <c r="D136" s="44" t="s">
        <v>238</v>
      </c>
      <c r="E136" s="44" t="s">
        <v>239</v>
      </c>
      <c r="F136" s="44" t="s">
        <v>240</v>
      </c>
      <c r="G136" s="63" t="s">
        <v>40</v>
      </c>
      <c r="H136" s="30" t="s">
        <v>168</v>
      </c>
      <c r="I136" s="30">
        <v>100</v>
      </c>
      <c r="J136" s="44" t="s">
        <v>42</v>
      </c>
      <c r="K136" s="29" t="s">
        <v>488</v>
      </c>
      <c r="L136" s="44" t="s">
        <v>501</v>
      </c>
      <c r="M136" s="63"/>
      <c r="N136" s="63" t="s">
        <v>473</v>
      </c>
      <c r="O136" s="100" t="s">
        <v>534</v>
      </c>
      <c r="P136" s="44"/>
      <c r="Q136" s="64"/>
      <c r="R136" s="79">
        <v>152868.6</v>
      </c>
      <c r="S136" s="66">
        <v>152868.6</v>
      </c>
      <c r="T136" s="61">
        <f t="shared" si="5"/>
        <v>171212.83200000002</v>
      </c>
      <c r="U136" s="44"/>
      <c r="V136" s="31"/>
      <c r="W136" s="45" t="s">
        <v>136</v>
      </c>
      <c r="X136" s="67">
        <v>812110100</v>
      </c>
      <c r="Y136" s="98"/>
      <c r="Z136" s="23"/>
      <c r="AA136" s="23"/>
      <c r="AB136" s="23"/>
      <c r="AC136" s="23"/>
      <c r="AD136" s="23"/>
      <c r="AT136" s="35"/>
      <c r="AU136" s="35"/>
      <c r="AV136" s="35"/>
    </row>
    <row r="137" spans="2:48" ht="76.5" x14ac:dyDescent="0.2">
      <c r="B137" s="87" t="s">
        <v>405</v>
      </c>
      <c r="C137" s="44" t="s">
        <v>237</v>
      </c>
      <c r="D137" s="44" t="s">
        <v>238</v>
      </c>
      <c r="E137" s="44" t="s">
        <v>239</v>
      </c>
      <c r="F137" s="44" t="s">
        <v>240</v>
      </c>
      <c r="G137" s="63" t="s">
        <v>40</v>
      </c>
      <c r="H137" s="30" t="s">
        <v>168</v>
      </c>
      <c r="I137" s="30">
        <v>100</v>
      </c>
      <c r="J137" s="44" t="s">
        <v>42</v>
      </c>
      <c r="K137" s="29" t="s">
        <v>488</v>
      </c>
      <c r="L137" s="44" t="s">
        <v>511</v>
      </c>
      <c r="M137" s="63"/>
      <c r="N137" s="63" t="s">
        <v>473</v>
      </c>
      <c r="O137" s="100" t="s">
        <v>534</v>
      </c>
      <c r="P137" s="44"/>
      <c r="Q137" s="64"/>
      <c r="R137" s="65">
        <v>74250</v>
      </c>
      <c r="S137" s="66">
        <v>74250</v>
      </c>
      <c r="T137" s="61">
        <f t="shared" si="5"/>
        <v>83160.000000000015</v>
      </c>
      <c r="U137" s="44"/>
      <c r="V137" s="31"/>
      <c r="W137" s="45" t="s">
        <v>136</v>
      </c>
      <c r="X137" s="67">
        <v>812110100</v>
      </c>
      <c r="Y137" s="98"/>
      <c r="Z137" s="23"/>
      <c r="AA137" s="23"/>
      <c r="AB137" s="23"/>
      <c r="AC137" s="23"/>
      <c r="AD137" s="23"/>
      <c r="AT137" s="35"/>
      <c r="AU137" s="35"/>
      <c r="AV137" s="35"/>
    </row>
    <row r="138" spans="2:48" ht="76.5" x14ac:dyDescent="0.2">
      <c r="B138" s="87" t="s">
        <v>406</v>
      </c>
      <c r="C138" s="44" t="s">
        <v>237</v>
      </c>
      <c r="D138" s="44" t="s">
        <v>238</v>
      </c>
      <c r="E138" s="44" t="s">
        <v>239</v>
      </c>
      <c r="F138" s="44" t="s">
        <v>240</v>
      </c>
      <c r="G138" s="63" t="s">
        <v>40</v>
      </c>
      <c r="H138" s="30" t="s">
        <v>168</v>
      </c>
      <c r="I138" s="30">
        <v>100</v>
      </c>
      <c r="J138" s="44" t="s">
        <v>42</v>
      </c>
      <c r="K138" s="29" t="s">
        <v>488</v>
      </c>
      <c r="L138" s="44" t="s">
        <v>504</v>
      </c>
      <c r="M138" s="63"/>
      <c r="N138" s="63" t="s">
        <v>473</v>
      </c>
      <c r="O138" s="100" t="s">
        <v>534</v>
      </c>
      <c r="P138" s="44"/>
      <c r="Q138" s="64"/>
      <c r="R138" s="79">
        <v>223043.20000000001</v>
      </c>
      <c r="S138" s="66">
        <v>223043.20000000001</v>
      </c>
      <c r="T138" s="61">
        <f t="shared" si="5"/>
        <v>249808.38400000005</v>
      </c>
      <c r="U138" s="44"/>
      <c r="V138" s="31"/>
      <c r="W138" s="45" t="s">
        <v>136</v>
      </c>
      <c r="X138" s="67">
        <v>812110100</v>
      </c>
      <c r="Y138" s="98"/>
      <c r="Z138" s="23"/>
      <c r="AA138" s="23"/>
      <c r="AB138" s="23"/>
      <c r="AC138" s="23"/>
      <c r="AD138" s="23"/>
      <c r="AT138" s="35"/>
      <c r="AU138" s="35"/>
      <c r="AV138" s="35"/>
    </row>
    <row r="139" spans="2:48" ht="76.5" x14ac:dyDescent="0.2">
      <c r="B139" s="87" t="s">
        <v>407</v>
      </c>
      <c r="C139" s="44" t="s">
        <v>241</v>
      </c>
      <c r="D139" s="44" t="s">
        <v>242</v>
      </c>
      <c r="E139" s="44" t="s">
        <v>243</v>
      </c>
      <c r="F139" s="44" t="s">
        <v>244</v>
      </c>
      <c r="G139" s="63" t="s">
        <v>40</v>
      </c>
      <c r="H139" s="30" t="s">
        <v>168</v>
      </c>
      <c r="I139" s="30">
        <v>100</v>
      </c>
      <c r="J139" s="44" t="s">
        <v>42</v>
      </c>
      <c r="K139" s="29" t="s">
        <v>488</v>
      </c>
      <c r="L139" s="44" t="s">
        <v>504</v>
      </c>
      <c r="M139" s="63"/>
      <c r="N139" s="63" t="s">
        <v>473</v>
      </c>
      <c r="O139" s="100" t="s">
        <v>534</v>
      </c>
      <c r="P139" s="44"/>
      <c r="Q139" s="64"/>
      <c r="R139" s="79">
        <v>73240.100000000006</v>
      </c>
      <c r="S139" s="66">
        <v>73240.100000000006</v>
      </c>
      <c r="T139" s="61">
        <f t="shared" si="5"/>
        <v>82028.912000000011</v>
      </c>
      <c r="U139" s="44"/>
      <c r="V139" s="31"/>
      <c r="W139" s="45" t="s">
        <v>136</v>
      </c>
      <c r="X139" s="67">
        <v>812111100</v>
      </c>
      <c r="Y139" s="98"/>
      <c r="Z139" s="23"/>
      <c r="AA139" s="23"/>
      <c r="AB139" s="23"/>
      <c r="AC139" s="23"/>
      <c r="AD139" s="23"/>
      <c r="AT139" s="35"/>
      <c r="AU139" s="35"/>
      <c r="AV139" s="35"/>
    </row>
    <row r="140" spans="2:48" ht="76.5" x14ac:dyDescent="0.2">
      <c r="B140" s="87" t="s">
        <v>408</v>
      </c>
      <c r="C140" s="44" t="s">
        <v>237</v>
      </c>
      <c r="D140" s="44" t="s">
        <v>238</v>
      </c>
      <c r="E140" s="44" t="s">
        <v>239</v>
      </c>
      <c r="F140" s="44" t="s">
        <v>240</v>
      </c>
      <c r="G140" s="63" t="s">
        <v>40</v>
      </c>
      <c r="H140" s="30" t="s">
        <v>168</v>
      </c>
      <c r="I140" s="30">
        <v>100</v>
      </c>
      <c r="J140" s="44" t="s">
        <v>42</v>
      </c>
      <c r="K140" s="29" t="s">
        <v>488</v>
      </c>
      <c r="L140" s="44" t="s">
        <v>492</v>
      </c>
      <c r="M140" s="63"/>
      <c r="N140" s="63" t="s">
        <v>473</v>
      </c>
      <c r="O140" s="100" t="s">
        <v>534</v>
      </c>
      <c r="P140" s="44"/>
      <c r="Q140" s="64"/>
      <c r="R140" s="65">
        <v>148619</v>
      </c>
      <c r="S140" s="66">
        <v>148619</v>
      </c>
      <c r="T140" s="61">
        <f t="shared" si="5"/>
        <v>166453.28000000003</v>
      </c>
      <c r="U140" s="44"/>
      <c r="V140" s="31"/>
      <c r="W140" s="45" t="s">
        <v>136</v>
      </c>
      <c r="X140" s="67">
        <v>812110100</v>
      </c>
      <c r="Y140" s="98"/>
      <c r="Z140" s="23"/>
      <c r="AA140" s="23"/>
      <c r="AB140" s="23"/>
      <c r="AC140" s="23"/>
      <c r="AD140" s="23"/>
      <c r="AT140" s="35"/>
      <c r="AU140" s="35"/>
      <c r="AV140" s="35"/>
    </row>
    <row r="141" spans="2:48" ht="76.5" x14ac:dyDescent="0.2">
      <c r="B141" s="87" t="s">
        <v>409</v>
      </c>
      <c r="C141" s="44" t="s">
        <v>241</v>
      </c>
      <c r="D141" s="44" t="s">
        <v>242</v>
      </c>
      <c r="E141" s="44" t="s">
        <v>243</v>
      </c>
      <c r="F141" s="44" t="s">
        <v>244</v>
      </c>
      <c r="G141" s="63" t="s">
        <v>40</v>
      </c>
      <c r="H141" s="30" t="s">
        <v>168</v>
      </c>
      <c r="I141" s="30">
        <v>100</v>
      </c>
      <c r="J141" s="44" t="s">
        <v>42</v>
      </c>
      <c r="K141" s="29" t="s">
        <v>488</v>
      </c>
      <c r="L141" s="44" t="s">
        <v>492</v>
      </c>
      <c r="M141" s="63"/>
      <c r="N141" s="63" t="s">
        <v>473</v>
      </c>
      <c r="O141" s="100" t="s">
        <v>534</v>
      </c>
      <c r="P141" s="44"/>
      <c r="Q141" s="64"/>
      <c r="R141" s="65">
        <v>263200</v>
      </c>
      <c r="S141" s="66">
        <v>263200</v>
      </c>
      <c r="T141" s="61">
        <f t="shared" si="5"/>
        <v>294784</v>
      </c>
      <c r="U141" s="44"/>
      <c r="V141" s="31"/>
      <c r="W141" s="45" t="s">
        <v>136</v>
      </c>
      <c r="X141" s="67">
        <v>812111100</v>
      </c>
      <c r="Y141" s="98"/>
      <c r="Z141" s="23"/>
      <c r="AA141" s="23"/>
      <c r="AB141" s="23"/>
      <c r="AC141" s="23"/>
      <c r="AD141" s="23"/>
      <c r="AT141" s="35"/>
      <c r="AU141" s="35"/>
      <c r="AV141" s="35"/>
    </row>
    <row r="142" spans="2:48" ht="51" x14ac:dyDescent="0.2">
      <c r="B142" s="87" t="s">
        <v>410</v>
      </c>
      <c r="C142" s="44" t="s">
        <v>258</v>
      </c>
      <c r="D142" s="44" t="s">
        <v>259</v>
      </c>
      <c r="E142" s="44" t="s">
        <v>259</v>
      </c>
      <c r="F142" s="44" t="s">
        <v>260</v>
      </c>
      <c r="G142" s="63" t="s">
        <v>40</v>
      </c>
      <c r="H142" s="30" t="s">
        <v>135</v>
      </c>
      <c r="I142" s="30">
        <v>100</v>
      </c>
      <c r="J142" s="44" t="s">
        <v>42</v>
      </c>
      <c r="K142" s="29" t="s">
        <v>488</v>
      </c>
      <c r="L142" s="44" t="s">
        <v>492</v>
      </c>
      <c r="M142" s="63"/>
      <c r="N142" s="63" t="s">
        <v>473</v>
      </c>
      <c r="O142" s="100" t="s">
        <v>534</v>
      </c>
      <c r="P142" s="44"/>
      <c r="Q142" s="64"/>
      <c r="R142" s="79">
        <v>90459.9</v>
      </c>
      <c r="S142" s="66">
        <v>90459.9</v>
      </c>
      <c r="T142" s="61">
        <f t="shared" si="5"/>
        <v>101315.088</v>
      </c>
      <c r="U142" s="44"/>
      <c r="V142" s="31"/>
      <c r="W142" s="45" t="s">
        <v>136</v>
      </c>
      <c r="X142" s="67">
        <v>813102101</v>
      </c>
      <c r="Y142" s="98"/>
      <c r="Z142" s="23"/>
      <c r="AA142" s="23"/>
      <c r="AB142" s="23"/>
      <c r="AC142" s="23"/>
      <c r="AD142" s="23"/>
      <c r="AT142" s="35"/>
      <c r="AU142" s="35"/>
      <c r="AV142" s="35"/>
    </row>
    <row r="143" spans="2:48" ht="76.5" x14ac:dyDescent="0.2">
      <c r="B143" s="87" t="s">
        <v>411</v>
      </c>
      <c r="C143" s="44" t="s">
        <v>237</v>
      </c>
      <c r="D143" s="44" t="s">
        <v>238</v>
      </c>
      <c r="E143" s="44" t="s">
        <v>239</v>
      </c>
      <c r="F143" s="44" t="s">
        <v>240</v>
      </c>
      <c r="G143" s="63" t="s">
        <v>40</v>
      </c>
      <c r="H143" s="30" t="s">
        <v>168</v>
      </c>
      <c r="I143" s="30">
        <v>100</v>
      </c>
      <c r="J143" s="44" t="s">
        <v>42</v>
      </c>
      <c r="K143" s="29" t="s">
        <v>488</v>
      </c>
      <c r="L143" s="44" t="s">
        <v>512</v>
      </c>
      <c r="M143" s="63"/>
      <c r="N143" s="63" t="s">
        <v>473</v>
      </c>
      <c r="O143" s="100" t="s">
        <v>534</v>
      </c>
      <c r="P143" s="44"/>
      <c r="Q143" s="64"/>
      <c r="R143" s="79">
        <v>114925.2</v>
      </c>
      <c r="S143" s="66">
        <v>114925.2</v>
      </c>
      <c r="T143" s="61">
        <f t="shared" si="5"/>
        <v>128716.224</v>
      </c>
      <c r="U143" s="44"/>
      <c r="V143" s="31"/>
      <c r="W143" s="45" t="s">
        <v>136</v>
      </c>
      <c r="X143" s="67">
        <v>812110100</v>
      </c>
      <c r="Y143" s="98"/>
      <c r="Z143" s="23"/>
      <c r="AA143" s="23"/>
      <c r="AB143" s="23"/>
      <c r="AC143" s="23"/>
      <c r="AD143" s="23"/>
      <c r="AT143" s="35"/>
      <c r="AU143" s="35"/>
      <c r="AV143" s="35"/>
    </row>
    <row r="144" spans="2:48" ht="76.5" x14ac:dyDescent="0.2">
      <c r="B144" s="87" t="s">
        <v>412</v>
      </c>
      <c r="C144" s="44" t="s">
        <v>241</v>
      </c>
      <c r="D144" s="44" t="s">
        <v>242</v>
      </c>
      <c r="E144" s="44" t="s">
        <v>243</v>
      </c>
      <c r="F144" s="44" t="s">
        <v>244</v>
      </c>
      <c r="G144" s="63" t="s">
        <v>40</v>
      </c>
      <c r="H144" s="30" t="s">
        <v>168</v>
      </c>
      <c r="I144" s="30">
        <v>100</v>
      </c>
      <c r="J144" s="44" t="s">
        <v>42</v>
      </c>
      <c r="K144" s="29" t="s">
        <v>488</v>
      </c>
      <c r="L144" s="44" t="s">
        <v>512</v>
      </c>
      <c r="M144" s="63"/>
      <c r="N144" s="63" t="s">
        <v>473</v>
      </c>
      <c r="O144" s="100" t="s">
        <v>534</v>
      </c>
      <c r="P144" s="44"/>
      <c r="Q144" s="64"/>
      <c r="R144" s="65">
        <v>110134</v>
      </c>
      <c r="S144" s="66">
        <v>110134</v>
      </c>
      <c r="T144" s="61">
        <f t="shared" si="5"/>
        <v>123350.08000000002</v>
      </c>
      <c r="U144" s="44"/>
      <c r="V144" s="31"/>
      <c r="W144" s="45" t="s">
        <v>136</v>
      </c>
      <c r="X144" s="67">
        <v>812111100</v>
      </c>
      <c r="Y144" s="98"/>
      <c r="Z144" s="23"/>
      <c r="AA144" s="23"/>
      <c r="AB144" s="23"/>
      <c r="AC144" s="23"/>
      <c r="AD144" s="23"/>
      <c r="AT144" s="35"/>
      <c r="AU144" s="35"/>
      <c r="AV144" s="35"/>
    </row>
    <row r="145" spans="2:48" ht="89.25" x14ac:dyDescent="0.2">
      <c r="B145" s="87" t="s">
        <v>413</v>
      </c>
      <c r="C145" s="44" t="s">
        <v>245</v>
      </c>
      <c r="D145" s="44" t="s">
        <v>246</v>
      </c>
      <c r="E145" s="44" t="s">
        <v>247</v>
      </c>
      <c r="F145" s="44" t="s">
        <v>248</v>
      </c>
      <c r="G145" s="63" t="s">
        <v>40</v>
      </c>
      <c r="H145" s="30" t="s">
        <v>168</v>
      </c>
      <c r="I145" s="30">
        <v>100</v>
      </c>
      <c r="J145" s="44" t="s">
        <v>42</v>
      </c>
      <c r="K145" s="29" t="s">
        <v>488</v>
      </c>
      <c r="L145" s="44" t="s">
        <v>512</v>
      </c>
      <c r="M145" s="63"/>
      <c r="N145" s="63" t="s">
        <v>473</v>
      </c>
      <c r="O145" s="100" t="s">
        <v>534</v>
      </c>
      <c r="P145" s="44"/>
      <c r="Q145" s="64"/>
      <c r="R145" s="79">
        <v>3754635.7</v>
      </c>
      <c r="S145" s="66">
        <v>3754635.7</v>
      </c>
      <c r="T145" s="61">
        <f t="shared" si="5"/>
        <v>4205191.9840000002</v>
      </c>
      <c r="U145" s="44"/>
      <c r="V145" s="31"/>
      <c r="W145" s="45" t="s">
        <v>136</v>
      </c>
      <c r="X145" s="67">
        <v>811110100</v>
      </c>
      <c r="Y145" s="98"/>
      <c r="Z145" s="23"/>
      <c r="AA145" s="23"/>
      <c r="AB145" s="23"/>
      <c r="AC145" s="23"/>
      <c r="AD145" s="23"/>
      <c r="AT145" s="35"/>
      <c r="AU145" s="35"/>
      <c r="AV145" s="35"/>
    </row>
    <row r="146" spans="2:48" ht="51" x14ac:dyDescent="0.2">
      <c r="B146" s="87" t="s">
        <v>414</v>
      </c>
      <c r="C146" s="44" t="s">
        <v>258</v>
      </c>
      <c r="D146" s="44" t="s">
        <v>259</v>
      </c>
      <c r="E146" s="44" t="s">
        <v>259</v>
      </c>
      <c r="F146" s="44" t="s">
        <v>260</v>
      </c>
      <c r="G146" s="63" t="s">
        <v>40</v>
      </c>
      <c r="H146" s="30" t="s">
        <v>135</v>
      </c>
      <c r="I146" s="30">
        <v>100</v>
      </c>
      <c r="J146" s="44" t="s">
        <v>42</v>
      </c>
      <c r="K146" s="29" t="s">
        <v>488</v>
      </c>
      <c r="L146" s="44" t="s">
        <v>512</v>
      </c>
      <c r="M146" s="63"/>
      <c r="N146" s="63" t="s">
        <v>473</v>
      </c>
      <c r="O146" s="100" t="s">
        <v>534</v>
      </c>
      <c r="P146" s="44"/>
      <c r="Q146" s="64"/>
      <c r="R146" s="84">
        <v>136460.15</v>
      </c>
      <c r="S146" s="66">
        <v>136460.15</v>
      </c>
      <c r="T146" s="61">
        <f t="shared" si="5"/>
        <v>152835.36800000002</v>
      </c>
      <c r="U146" s="44"/>
      <c r="V146" s="31"/>
      <c r="W146" s="45" t="s">
        <v>136</v>
      </c>
      <c r="X146" s="67">
        <v>813102101</v>
      </c>
      <c r="Y146" s="98"/>
      <c r="Z146" s="23"/>
      <c r="AA146" s="23"/>
      <c r="AB146" s="23"/>
      <c r="AC146" s="23"/>
      <c r="AD146" s="23"/>
      <c r="AT146" s="35"/>
      <c r="AU146" s="35"/>
      <c r="AV146" s="35"/>
    </row>
    <row r="147" spans="2:48" ht="76.5" x14ac:dyDescent="0.2">
      <c r="B147" s="87" t="s">
        <v>415</v>
      </c>
      <c r="C147" s="44" t="s">
        <v>241</v>
      </c>
      <c r="D147" s="44" t="s">
        <v>242</v>
      </c>
      <c r="E147" s="44" t="s">
        <v>243</v>
      </c>
      <c r="F147" s="44" t="s">
        <v>244</v>
      </c>
      <c r="G147" s="63" t="s">
        <v>40</v>
      </c>
      <c r="H147" s="30" t="s">
        <v>168</v>
      </c>
      <c r="I147" s="30">
        <v>100</v>
      </c>
      <c r="J147" s="44" t="s">
        <v>42</v>
      </c>
      <c r="K147" s="29" t="s">
        <v>488</v>
      </c>
      <c r="L147" s="44" t="s">
        <v>490</v>
      </c>
      <c r="M147" s="63"/>
      <c r="N147" s="63" t="s">
        <v>473</v>
      </c>
      <c r="O147" s="100" t="s">
        <v>534</v>
      </c>
      <c r="P147" s="44"/>
      <c r="Q147" s="64"/>
      <c r="R147" s="79">
        <v>1794037.5</v>
      </c>
      <c r="S147" s="66">
        <v>1794037.5</v>
      </c>
      <c r="T147" s="61">
        <f t="shared" si="5"/>
        <v>2009322.0000000002</v>
      </c>
      <c r="U147" s="44"/>
      <c r="V147" s="31"/>
      <c r="W147" s="45" t="s">
        <v>136</v>
      </c>
      <c r="X147" s="67">
        <v>812111100</v>
      </c>
      <c r="Y147" s="98"/>
      <c r="Z147" s="23"/>
      <c r="AA147" s="23"/>
      <c r="AB147" s="23"/>
      <c r="AC147" s="23"/>
      <c r="AD147" s="23"/>
      <c r="AT147" s="35"/>
      <c r="AU147" s="35"/>
      <c r="AV147" s="35"/>
    </row>
    <row r="148" spans="2:48" ht="76.5" x14ac:dyDescent="0.2">
      <c r="B148" s="87" t="s">
        <v>416</v>
      </c>
      <c r="C148" s="44" t="s">
        <v>237</v>
      </c>
      <c r="D148" s="44" t="s">
        <v>238</v>
      </c>
      <c r="E148" s="44" t="s">
        <v>239</v>
      </c>
      <c r="F148" s="44" t="s">
        <v>240</v>
      </c>
      <c r="G148" s="63" t="s">
        <v>40</v>
      </c>
      <c r="H148" s="30" t="s">
        <v>168</v>
      </c>
      <c r="I148" s="30">
        <v>100</v>
      </c>
      <c r="J148" s="44" t="s">
        <v>42</v>
      </c>
      <c r="K148" s="29" t="s">
        <v>488</v>
      </c>
      <c r="L148" s="44" t="s">
        <v>490</v>
      </c>
      <c r="M148" s="63"/>
      <c r="N148" s="63" t="s">
        <v>473</v>
      </c>
      <c r="O148" s="100" t="s">
        <v>534</v>
      </c>
      <c r="P148" s="44"/>
      <c r="Q148" s="64"/>
      <c r="R148" s="65">
        <v>519168</v>
      </c>
      <c r="S148" s="66">
        <v>519168</v>
      </c>
      <c r="T148" s="61">
        <f t="shared" si="5"/>
        <v>581468.16000000003</v>
      </c>
      <c r="U148" s="44"/>
      <c r="V148" s="31"/>
      <c r="W148" s="45" t="s">
        <v>136</v>
      </c>
      <c r="X148" s="67">
        <v>812110100</v>
      </c>
      <c r="Y148" s="98"/>
      <c r="Z148" s="23"/>
      <c r="AA148" s="23"/>
      <c r="AB148" s="23"/>
      <c r="AC148" s="23"/>
      <c r="AD148" s="23"/>
      <c r="AT148" s="35"/>
      <c r="AU148" s="35"/>
      <c r="AV148" s="35"/>
    </row>
    <row r="149" spans="2:48" ht="89.25" x14ac:dyDescent="0.2">
      <c r="B149" s="87" t="s">
        <v>417</v>
      </c>
      <c r="C149" s="44" t="s">
        <v>245</v>
      </c>
      <c r="D149" s="44" t="s">
        <v>246</v>
      </c>
      <c r="E149" s="44" t="s">
        <v>247</v>
      </c>
      <c r="F149" s="44" t="s">
        <v>248</v>
      </c>
      <c r="G149" s="63" t="s">
        <v>40</v>
      </c>
      <c r="H149" s="30" t="s">
        <v>168</v>
      </c>
      <c r="I149" s="30">
        <v>100</v>
      </c>
      <c r="J149" s="44" t="s">
        <v>42</v>
      </c>
      <c r="K149" s="29" t="s">
        <v>488</v>
      </c>
      <c r="L149" s="44" t="s">
        <v>490</v>
      </c>
      <c r="M149" s="63"/>
      <c r="N149" s="63" t="s">
        <v>473</v>
      </c>
      <c r="O149" s="100" t="s">
        <v>534</v>
      </c>
      <c r="P149" s="44"/>
      <c r="Q149" s="64"/>
      <c r="R149" s="84">
        <v>4014812.22</v>
      </c>
      <c r="S149" s="66">
        <v>4014812.22</v>
      </c>
      <c r="T149" s="61">
        <f t="shared" si="5"/>
        <v>4496589.6864000009</v>
      </c>
      <c r="U149" s="44"/>
      <c r="V149" s="31"/>
      <c r="W149" s="45" t="s">
        <v>136</v>
      </c>
      <c r="X149" s="67">
        <v>811110100</v>
      </c>
      <c r="Y149" s="98"/>
      <c r="Z149" s="23"/>
      <c r="AA149" s="23"/>
      <c r="AB149" s="23"/>
      <c r="AC149" s="23"/>
      <c r="AD149" s="23"/>
      <c r="AT149" s="35"/>
      <c r="AU149" s="35"/>
      <c r="AV149" s="35"/>
    </row>
    <row r="150" spans="2:48" ht="63.75" x14ac:dyDescent="0.2">
      <c r="B150" s="87" t="s">
        <v>418</v>
      </c>
      <c r="C150" s="44" t="s">
        <v>249</v>
      </c>
      <c r="D150" s="44" t="s">
        <v>250</v>
      </c>
      <c r="E150" s="44" t="s">
        <v>250</v>
      </c>
      <c r="F150" s="44" t="s">
        <v>251</v>
      </c>
      <c r="G150" s="63" t="s">
        <v>58</v>
      </c>
      <c r="H150" s="30"/>
      <c r="I150" s="30">
        <v>100</v>
      </c>
      <c r="J150" s="44" t="s">
        <v>42</v>
      </c>
      <c r="K150" s="29" t="s">
        <v>488</v>
      </c>
      <c r="L150" s="44" t="s">
        <v>490</v>
      </c>
      <c r="M150" s="63"/>
      <c r="N150" s="63" t="s">
        <v>473</v>
      </c>
      <c r="O150" s="100" t="s">
        <v>534</v>
      </c>
      <c r="P150" s="44"/>
      <c r="Q150" s="64"/>
      <c r="R150" s="65">
        <v>450000</v>
      </c>
      <c r="S150" s="66">
        <v>450000</v>
      </c>
      <c r="T150" s="61">
        <f t="shared" si="5"/>
        <v>504000.00000000006</v>
      </c>
      <c r="U150" s="44"/>
      <c r="V150" s="31"/>
      <c r="W150" s="45" t="s">
        <v>136</v>
      </c>
      <c r="X150" s="67">
        <v>813104101</v>
      </c>
      <c r="Y150" s="98"/>
      <c r="Z150" s="23"/>
      <c r="AA150" s="23"/>
      <c r="AB150" s="23"/>
      <c r="AC150" s="23"/>
      <c r="AD150" s="23"/>
      <c r="AT150" s="35"/>
      <c r="AU150" s="35"/>
      <c r="AV150" s="35"/>
    </row>
    <row r="151" spans="2:48" ht="51" x14ac:dyDescent="0.2">
      <c r="B151" s="87" t="s">
        <v>419</v>
      </c>
      <c r="C151" s="44" t="s">
        <v>258</v>
      </c>
      <c r="D151" s="44" t="s">
        <v>259</v>
      </c>
      <c r="E151" s="44" t="s">
        <v>259</v>
      </c>
      <c r="F151" s="44" t="s">
        <v>260</v>
      </c>
      <c r="G151" s="63" t="s">
        <v>40</v>
      </c>
      <c r="H151" s="30" t="s">
        <v>135</v>
      </c>
      <c r="I151" s="30">
        <v>100</v>
      </c>
      <c r="J151" s="44" t="s">
        <v>42</v>
      </c>
      <c r="K151" s="29" t="s">
        <v>488</v>
      </c>
      <c r="L151" s="44" t="s">
        <v>490</v>
      </c>
      <c r="M151" s="63"/>
      <c r="N151" s="63" t="s">
        <v>473</v>
      </c>
      <c r="O151" s="100" t="s">
        <v>534</v>
      </c>
      <c r="P151" s="44"/>
      <c r="Q151" s="64"/>
      <c r="R151" s="65">
        <v>359520</v>
      </c>
      <c r="S151" s="66">
        <v>359520</v>
      </c>
      <c r="T151" s="61">
        <f t="shared" si="5"/>
        <v>402662.40000000002</v>
      </c>
      <c r="U151" s="44"/>
      <c r="V151" s="31"/>
      <c r="W151" s="45" t="s">
        <v>136</v>
      </c>
      <c r="X151" s="67">
        <v>813102101</v>
      </c>
      <c r="Y151" s="98"/>
      <c r="Z151" s="23"/>
      <c r="AA151" s="23"/>
      <c r="AB151" s="23"/>
      <c r="AC151" s="23"/>
      <c r="AD151" s="23"/>
      <c r="AT151" s="35"/>
      <c r="AU151" s="35"/>
      <c r="AV151" s="35"/>
    </row>
    <row r="152" spans="2:48" ht="76.5" x14ac:dyDescent="0.2">
      <c r="B152" s="87" t="s">
        <v>420</v>
      </c>
      <c r="C152" s="44" t="s">
        <v>237</v>
      </c>
      <c r="D152" s="44" t="s">
        <v>238</v>
      </c>
      <c r="E152" s="44" t="s">
        <v>239</v>
      </c>
      <c r="F152" s="44" t="s">
        <v>240</v>
      </c>
      <c r="G152" s="63" t="s">
        <v>40</v>
      </c>
      <c r="H152" s="30" t="s">
        <v>168</v>
      </c>
      <c r="I152" s="30">
        <v>100</v>
      </c>
      <c r="J152" s="44" t="s">
        <v>42</v>
      </c>
      <c r="K152" s="29" t="s">
        <v>488</v>
      </c>
      <c r="L152" s="44" t="s">
        <v>507</v>
      </c>
      <c r="M152" s="63"/>
      <c r="N152" s="63" t="s">
        <v>473</v>
      </c>
      <c r="O152" s="100" t="s">
        <v>534</v>
      </c>
      <c r="P152" s="44"/>
      <c r="Q152" s="64"/>
      <c r="R152" s="84">
        <v>159945.66</v>
      </c>
      <c r="S152" s="66">
        <v>159945.66</v>
      </c>
      <c r="T152" s="61">
        <f t="shared" si="5"/>
        <v>179139.13920000003</v>
      </c>
      <c r="U152" s="44"/>
      <c r="V152" s="31"/>
      <c r="W152" s="45" t="s">
        <v>136</v>
      </c>
      <c r="X152" s="67">
        <v>812110100</v>
      </c>
      <c r="Y152" s="98"/>
      <c r="Z152" s="23"/>
      <c r="AA152" s="23"/>
      <c r="AB152" s="23"/>
      <c r="AC152" s="23"/>
      <c r="AD152" s="23"/>
      <c r="AT152" s="35"/>
      <c r="AU152" s="35"/>
      <c r="AV152" s="35"/>
    </row>
    <row r="153" spans="2:48" ht="76.5" x14ac:dyDescent="0.2">
      <c r="B153" s="87" t="s">
        <v>421</v>
      </c>
      <c r="C153" s="44" t="s">
        <v>237</v>
      </c>
      <c r="D153" s="44" t="s">
        <v>238</v>
      </c>
      <c r="E153" s="44" t="s">
        <v>239</v>
      </c>
      <c r="F153" s="44" t="s">
        <v>240</v>
      </c>
      <c r="G153" s="63" t="s">
        <v>40</v>
      </c>
      <c r="H153" s="30" t="s">
        <v>168</v>
      </c>
      <c r="I153" s="30">
        <v>100</v>
      </c>
      <c r="J153" s="44" t="s">
        <v>42</v>
      </c>
      <c r="K153" s="29" t="s">
        <v>488</v>
      </c>
      <c r="L153" s="44" t="s">
        <v>508</v>
      </c>
      <c r="M153" s="63"/>
      <c r="N153" s="63" t="s">
        <v>473</v>
      </c>
      <c r="O153" s="100" t="s">
        <v>534</v>
      </c>
      <c r="P153" s="44"/>
      <c r="Q153" s="64"/>
      <c r="R153" s="65">
        <v>286330</v>
      </c>
      <c r="S153" s="66">
        <v>286330</v>
      </c>
      <c r="T153" s="61">
        <f t="shared" si="5"/>
        <v>320689.60000000003</v>
      </c>
      <c r="U153" s="44"/>
      <c r="V153" s="31"/>
      <c r="W153" s="45" t="s">
        <v>136</v>
      </c>
      <c r="X153" s="67">
        <v>812110100</v>
      </c>
      <c r="Y153" s="98"/>
      <c r="Z153" s="23"/>
      <c r="AA153" s="23"/>
      <c r="AB153" s="23"/>
      <c r="AC153" s="23"/>
      <c r="AD153" s="23"/>
      <c r="AT153" s="35"/>
      <c r="AU153" s="35"/>
      <c r="AV153" s="35"/>
    </row>
    <row r="154" spans="2:48" ht="63.75" x14ac:dyDescent="0.2">
      <c r="B154" s="87" t="s">
        <v>422</v>
      </c>
      <c r="C154" s="44" t="s">
        <v>249</v>
      </c>
      <c r="D154" s="44" t="s">
        <v>250</v>
      </c>
      <c r="E154" s="44" t="s">
        <v>250</v>
      </c>
      <c r="F154" s="44" t="s">
        <v>251</v>
      </c>
      <c r="G154" s="63" t="s">
        <v>58</v>
      </c>
      <c r="H154" s="30"/>
      <c r="I154" s="30">
        <v>100</v>
      </c>
      <c r="J154" s="44" t="s">
        <v>42</v>
      </c>
      <c r="K154" s="29" t="s">
        <v>488</v>
      </c>
      <c r="L154" s="44" t="s">
        <v>508</v>
      </c>
      <c r="M154" s="63"/>
      <c r="N154" s="63" t="s">
        <v>473</v>
      </c>
      <c r="O154" s="100" t="s">
        <v>534</v>
      </c>
      <c r="P154" s="44"/>
      <c r="Q154" s="64"/>
      <c r="R154" s="65">
        <v>56210</v>
      </c>
      <c r="S154" s="66">
        <v>56210</v>
      </c>
      <c r="T154" s="61">
        <f t="shared" si="5"/>
        <v>62955.200000000004</v>
      </c>
      <c r="U154" s="44"/>
      <c r="V154" s="31"/>
      <c r="W154" s="45" t="s">
        <v>136</v>
      </c>
      <c r="X154" s="67">
        <v>813104101</v>
      </c>
      <c r="Y154" s="98"/>
      <c r="Z154" s="23"/>
      <c r="AA154" s="23"/>
      <c r="AB154" s="23"/>
      <c r="AC154" s="23"/>
      <c r="AD154" s="23"/>
      <c r="AT154" s="35"/>
      <c r="AU154" s="35"/>
      <c r="AV154" s="35"/>
    </row>
    <row r="155" spans="2:48" ht="76.5" x14ac:dyDescent="0.2">
      <c r="B155" s="87" t="s">
        <v>423</v>
      </c>
      <c r="C155" s="44" t="s">
        <v>237</v>
      </c>
      <c r="D155" s="44" t="s">
        <v>238</v>
      </c>
      <c r="E155" s="44" t="s">
        <v>239</v>
      </c>
      <c r="F155" s="44" t="s">
        <v>240</v>
      </c>
      <c r="G155" s="63" t="s">
        <v>40</v>
      </c>
      <c r="H155" s="30" t="s">
        <v>168</v>
      </c>
      <c r="I155" s="30">
        <v>100</v>
      </c>
      <c r="J155" s="44" t="s">
        <v>42</v>
      </c>
      <c r="K155" s="29" t="s">
        <v>488</v>
      </c>
      <c r="L155" s="44" t="s">
        <v>513</v>
      </c>
      <c r="M155" s="63"/>
      <c r="N155" s="63" t="s">
        <v>473</v>
      </c>
      <c r="O155" s="100" t="s">
        <v>534</v>
      </c>
      <c r="P155" s="44"/>
      <c r="Q155" s="64"/>
      <c r="R155" s="79">
        <v>95676.800000000003</v>
      </c>
      <c r="S155" s="66">
        <v>95676.800000000003</v>
      </c>
      <c r="T155" s="61">
        <f t="shared" si="5"/>
        <v>107158.01600000002</v>
      </c>
      <c r="U155" s="44"/>
      <c r="V155" s="31"/>
      <c r="W155" s="45" t="s">
        <v>136</v>
      </c>
      <c r="X155" s="67">
        <v>812110100</v>
      </c>
      <c r="Y155" s="98"/>
      <c r="Z155" s="23"/>
      <c r="AA155" s="23"/>
      <c r="AB155" s="23"/>
      <c r="AC155" s="23"/>
      <c r="AD155" s="23"/>
      <c r="AT155" s="35"/>
      <c r="AU155" s="35"/>
      <c r="AV155" s="35"/>
    </row>
    <row r="156" spans="2:48" ht="76.5" x14ac:dyDescent="0.2">
      <c r="B156" s="87" t="s">
        <v>424</v>
      </c>
      <c r="C156" s="44" t="s">
        <v>237</v>
      </c>
      <c r="D156" s="44" t="s">
        <v>238</v>
      </c>
      <c r="E156" s="44" t="s">
        <v>239</v>
      </c>
      <c r="F156" s="44" t="s">
        <v>240</v>
      </c>
      <c r="G156" s="63" t="s">
        <v>40</v>
      </c>
      <c r="H156" s="30" t="s">
        <v>168</v>
      </c>
      <c r="I156" s="30">
        <v>100</v>
      </c>
      <c r="J156" s="44" t="s">
        <v>42</v>
      </c>
      <c r="K156" s="29" t="s">
        <v>488</v>
      </c>
      <c r="L156" s="44" t="s">
        <v>514</v>
      </c>
      <c r="M156" s="63"/>
      <c r="N156" s="63" t="s">
        <v>473</v>
      </c>
      <c r="O156" s="100" t="s">
        <v>534</v>
      </c>
      <c r="P156" s="44"/>
      <c r="Q156" s="64"/>
      <c r="R156" s="79">
        <v>42829.2</v>
      </c>
      <c r="S156" s="66">
        <v>42829.2</v>
      </c>
      <c r="T156" s="61">
        <f t="shared" si="5"/>
        <v>47968.703999999998</v>
      </c>
      <c r="U156" s="44"/>
      <c r="V156" s="31"/>
      <c r="W156" s="45" t="s">
        <v>136</v>
      </c>
      <c r="X156" s="67">
        <v>812110100</v>
      </c>
      <c r="Y156" s="98"/>
      <c r="Z156" s="23"/>
      <c r="AA156" s="23"/>
      <c r="AB156" s="23"/>
      <c r="AC156" s="23"/>
      <c r="AD156" s="23"/>
      <c r="AT156" s="35"/>
      <c r="AU156" s="35"/>
      <c r="AV156" s="35"/>
    </row>
    <row r="157" spans="2:48" ht="76.5" x14ac:dyDescent="0.2">
      <c r="B157" s="87" t="s">
        <v>425</v>
      </c>
      <c r="C157" s="44" t="s">
        <v>237</v>
      </c>
      <c r="D157" s="44" t="s">
        <v>238</v>
      </c>
      <c r="E157" s="44" t="s">
        <v>239</v>
      </c>
      <c r="F157" s="44" t="s">
        <v>240</v>
      </c>
      <c r="G157" s="63" t="s">
        <v>40</v>
      </c>
      <c r="H157" s="30" t="s">
        <v>168</v>
      </c>
      <c r="I157" s="30">
        <v>100</v>
      </c>
      <c r="J157" s="44" t="s">
        <v>42</v>
      </c>
      <c r="K157" s="29" t="s">
        <v>488</v>
      </c>
      <c r="L157" s="44" t="s">
        <v>515</v>
      </c>
      <c r="M157" s="63"/>
      <c r="N157" s="63" t="s">
        <v>473</v>
      </c>
      <c r="O157" s="100" t="s">
        <v>534</v>
      </c>
      <c r="P157" s="44"/>
      <c r="Q157" s="64"/>
      <c r="R157" s="65">
        <v>27879</v>
      </c>
      <c r="S157" s="66">
        <v>27879</v>
      </c>
      <c r="T157" s="61">
        <f t="shared" si="5"/>
        <v>31224.480000000003</v>
      </c>
      <c r="U157" s="44"/>
      <c r="V157" s="31"/>
      <c r="W157" s="45" t="s">
        <v>136</v>
      </c>
      <c r="X157" s="67">
        <v>812110100</v>
      </c>
      <c r="Y157" s="98"/>
      <c r="Z157" s="23"/>
      <c r="AA157" s="23"/>
      <c r="AB157" s="23"/>
      <c r="AC157" s="23"/>
      <c r="AD157" s="23"/>
      <c r="AT157" s="35"/>
      <c r="AU157" s="35"/>
      <c r="AV157" s="35"/>
    </row>
    <row r="158" spans="2:48" ht="76.5" x14ac:dyDescent="0.2">
      <c r="B158" s="87" t="s">
        <v>426</v>
      </c>
      <c r="C158" s="44" t="s">
        <v>237</v>
      </c>
      <c r="D158" s="44" t="s">
        <v>238</v>
      </c>
      <c r="E158" s="44" t="s">
        <v>239</v>
      </c>
      <c r="F158" s="44" t="s">
        <v>240</v>
      </c>
      <c r="G158" s="63" t="s">
        <v>40</v>
      </c>
      <c r="H158" s="30" t="s">
        <v>168</v>
      </c>
      <c r="I158" s="30">
        <v>100</v>
      </c>
      <c r="J158" s="44" t="s">
        <v>42</v>
      </c>
      <c r="K158" s="29" t="s">
        <v>488</v>
      </c>
      <c r="L158" s="44" t="s">
        <v>516</v>
      </c>
      <c r="M158" s="63"/>
      <c r="N158" s="63" t="s">
        <v>473</v>
      </c>
      <c r="O158" s="100" t="s">
        <v>534</v>
      </c>
      <c r="P158" s="44"/>
      <c r="Q158" s="64"/>
      <c r="R158" s="79">
        <v>32525.5</v>
      </c>
      <c r="S158" s="66">
        <v>32525.5</v>
      </c>
      <c r="T158" s="61">
        <f t="shared" si="5"/>
        <v>36428.560000000005</v>
      </c>
      <c r="U158" s="44"/>
      <c r="V158" s="31"/>
      <c r="W158" s="45" t="s">
        <v>136</v>
      </c>
      <c r="X158" s="67">
        <v>812110100</v>
      </c>
      <c r="Y158" s="98"/>
      <c r="Z158" s="23"/>
      <c r="AA158" s="23"/>
      <c r="AB158" s="23"/>
      <c r="AC158" s="23"/>
      <c r="AD158" s="23"/>
      <c r="AT158" s="35"/>
      <c r="AU158" s="35"/>
      <c r="AV158" s="35"/>
    </row>
    <row r="159" spans="2:48" ht="76.5" x14ac:dyDescent="0.2">
      <c r="B159" s="87" t="s">
        <v>427</v>
      </c>
      <c r="C159" s="44" t="s">
        <v>237</v>
      </c>
      <c r="D159" s="44" t="s">
        <v>238</v>
      </c>
      <c r="E159" s="44" t="s">
        <v>239</v>
      </c>
      <c r="F159" s="44" t="s">
        <v>240</v>
      </c>
      <c r="G159" s="63" t="s">
        <v>40</v>
      </c>
      <c r="H159" s="30" t="s">
        <v>168</v>
      </c>
      <c r="I159" s="30">
        <v>100</v>
      </c>
      <c r="J159" s="44" t="s">
        <v>42</v>
      </c>
      <c r="K159" s="29" t="s">
        <v>488</v>
      </c>
      <c r="L159" s="44" t="s">
        <v>517</v>
      </c>
      <c r="M159" s="63"/>
      <c r="N159" s="63" t="s">
        <v>473</v>
      </c>
      <c r="O159" s="100" t="s">
        <v>534</v>
      </c>
      <c r="P159" s="44"/>
      <c r="Q159" s="64"/>
      <c r="R159" s="65">
        <v>27879</v>
      </c>
      <c r="S159" s="66">
        <v>27879</v>
      </c>
      <c r="T159" s="61">
        <f t="shared" si="5"/>
        <v>31224.480000000003</v>
      </c>
      <c r="U159" s="44"/>
      <c r="V159" s="31"/>
      <c r="W159" s="45" t="s">
        <v>136</v>
      </c>
      <c r="X159" s="67">
        <v>812110100</v>
      </c>
      <c r="Y159" s="98"/>
      <c r="Z159" s="23"/>
      <c r="AA159" s="23"/>
      <c r="AB159" s="23"/>
      <c r="AC159" s="23"/>
      <c r="AD159" s="23"/>
      <c r="AT159" s="35"/>
      <c r="AU159" s="35"/>
      <c r="AV159" s="35"/>
    </row>
    <row r="160" spans="2:48" ht="76.5" x14ac:dyDescent="0.2">
      <c r="B160" s="87" t="s">
        <v>428</v>
      </c>
      <c r="C160" s="44" t="s">
        <v>237</v>
      </c>
      <c r="D160" s="44" t="s">
        <v>238</v>
      </c>
      <c r="E160" s="44" t="s">
        <v>239</v>
      </c>
      <c r="F160" s="44" t="s">
        <v>240</v>
      </c>
      <c r="G160" s="63" t="s">
        <v>40</v>
      </c>
      <c r="H160" s="30" t="s">
        <v>168</v>
      </c>
      <c r="I160" s="30">
        <v>100</v>
      </c>
      <c r="J160" s="44" t="s">
        <v>42</v>
      </c>
      <c r="K160" s="29" t="s">
        <v>488</v>
      </c>
      <c r="L160" s="44" t="s">
        <v>496</v>
      </c>
      <c r="M160" s="63"/>
      <c r="N160" s="63" t="s">
        <v>473</v>
      </c>
      <c r="O160" s="100" t="s">
        <v>534</v>
      </c>
      <c r="P160" s="44"/>
      <c r="Q160" s="64"/>
      <c r="R160" s="84">
        <v>64952.160000000003</v>
      </c>
      <c r="S160" s="66">
        <v>64952.160000000003</v>
      </c>
      <c r="T160" s="61">
        <f t="shared" si="5"/>
        <v>72746.419200000004</v>
      </c>
      <c r="U160" s="44"/>
      <c r="V160" s="31"/>
      <c r="W160" s="45" t="s">
        <v>136</v>
      </c>
      <c r="X160" s="67">
        <v>812110100</v>
      </c>
      <c r="Y160" s="98"/>
      <c r="Z160" s="23"/>
      <c r="AA160" s="23"/>
      <c r="AB160" s="23"/>
      <c r="AC160" s="23"/>
      <c r="AD160" s="23"/>
      <c r="AT160" s="35"/>
      <c r="AU160" s="35"/>
      <c r="AV160" s="35"/>
    </row>
    <row r="161" spans="2:48" ht="76.5" x14ac:dyDescent="0.2">
      <c r="B161" s="87" t="s">
        <v>429</v>
      </c>
      <c r="C161" s="44" t="s">
        <v>241</v>
      </c>
      <c r="D161" s="44" t="s">
        <v>242</v>
      </c>
      <c r="E161" s="44" t="s">
        <v>243</v>
      </c>
      <c r="F161" s="44" t="s">
        <v>244</v>
      </c>
      <c r="G161" s="63" t="s">
        <v>40</v>
      </c>
      <c r="H161" s="30" t="s">
        <v>168</v>
      </c>
      <c r="I161" s="30">
        <v>100</v>
      </c>
      <c r="J161" s="44" t="s">
        <v>42</v>
      </c>
      <c r="K161" s="29" t="s">
        <v>488</v>
      </c>
      <c r="L161" s="44" t="s">
        <v>496</v>
      </c>
      <c r="M161" s="63"/>
      <c r="N161" s="63" t="s">
        <v>473</v>
      </c>
      <c r="O161" s="100" t="s">
        <v>534</v>
      </c>
      <c r="P161" s="44"/>
      <c r="Q161" s="64"/>
      <c r="R161" s="84">
        <v>58232.160000000003</v>
      </c>
      <c r="S161" s="66">
        <v>58232.160000000003</v>
      </c>
      <c r="T161" s="61">
        <f t="shared" si="5"/>
        <v>65220.01920000001</v>
      </c>
      <c r="U161" s="44"/>
      <c r="V161" s="31"/>
      <c r="W161" s="45" t="s">
        <v>136</v>
      </c>
      <c r="X161" s="67">
        <v>812111100</v>
      </c>
      <c r="Y161" s="98"/>
      <c r="Z161" s="23"/>
      <c r="AA161" s="23"/>
      <c r="AB161" s="23"/>
      <c r="AC161" s="23"/>
      <c r="AD161" s="23"/>
      <c r="AT161" s="35"/>
      <c r="AU161" s="35"/>
      <c r="AV161" s="35"/>
    </row>
    <row r="162" spans="2:48" ht="63.75" x14ac:dyDescent="0.2">
      <c r="B162" s="87" t="s">
        <v>430</v>
      </c>
      <c r="C162" s="44" t="s">
        <v>249</v>
      </c>
      <c r="D162" s="44" t="s">
        <v>250</v>
      </c>
      <c r="E162" s="44" t="s">
        <v>250</v>
      </c>
      <c r="F162" s="44" t="s">
        <v>251</v>
      </c>
      <c r="G162" s="63" t="s">
        <v>58</v>
      </c>
      <c r="H162" s="30"/>
      <c r="I162" s="30">
        <v>100</v>
      </c>
      <c r="J162" s="44" t="s">
        <v>42</v>
      </c>
      <c r="K162" s="29" t="s">
        <v>488</v>
      </c>
      <c r="L162" s="44" t="s">
        <v>515</v>
      </c>
      <c r="M162" s="63"/>
      <c r="N162" s="63" t="s">
        <v>473</v>
      </c>
      <c r="O162" s="100" t="s">
        <v>534</v>
      </c>
      <c r="P162" s="44"/>
      <c r="Q162" s="64"/>
      <c r="R162" s="65">
        <v>120000</v>
      </c>
      <c r="S162" s="66">
        <v>120000</v>
      </c>
      <c r="T162" s="61">
        <f t="shared" si="5"/>
        <v>134400</v>
      </c>
      <c r="U162" s="44"/>
      <c r="V162" s="31"/>
      <c r="W162" s="45" t="s">
        <v>136</v>
      </c>
      <c r="X162" s="67">
        <v>813104101</v>
      </c>
      <c r="Y162" s="98"/>
      <c r="Z162" s="23"/>
      <c r="AA162" s="23"/>
      <c r="AB162" s="23"/>
      <c r="AC162" s="23"/>
      <c r="AD162" s="23"/>
      <c r="AT162" s="35"/>
      <c r="AU162" s="35"/>
      <c r="AV162" s="35"/>
    </row>
    <row r="163" spans="2:48" ht="51" x14ac:dyDescent="0.2">
      <c r="B163" s="87" t="s">
        <v>431</v>
      </c>
      <c r="C163" s="44" t="s">
        <v>261</v>
      </c>
      <c r="D163" s="44" t="s">
        <v>262</v>
      </c>
      <c r="E163" s="44" t="s">
        <v>263</v>
      </c>
      <c r="F163" s="44" t="s">
        <v>264</v>
      </c>
      <c r="G163" s="63" t="s">
        <v>40</v>
      </c>
      <c r="H163" s="30" t="s">
        <v>135</v>
      </c>
      <c r="I163" s="30">
        <v>100</v>
      </c>
      <c r="J163" s="44" t="s">
        <v>42</v>
      </c>
      <c r="K163" s="29" t="s">
        <v>488</v>
      </c>
      <c r="L163" s="44" t="s">
        <v>515</v>
      </c>
      <c r="M163" s="63"/>
      <c r="N163" s="63" t="s">
        <v>473</v>
      </c>
      <c r="O163" s="100" t="s">
        <v>534</v>
      </c>
      <c r="P163" s="44"/>
      <c r="Q163" s="64"/>
      <c r="R163" s="65">
        <v>47600</v>
      </c>
      <c r="S163" s="66">
        <v>47600</v>
      </c>
      <c r="T163" s="61">
        <f t="shared" si="5"/>
        <v>53312.000000000007</v>
      </c>
      <c r="U163" s="44"/>
      <c r="V163" s="31"/>
      <c r="W163" s="45" t="s">
        <v>136</v>
      </c>
      <c r="X163" s="67">
        <v>813106100</v>
      </c>
      <c r="Y163" s="98"/>
      <c r="Z163" s="23"/>
      <c r="AA163" s="23"/>
      <c r="AB163" s="23"/>
      <c r="AC163" s="23"/>
      <c r="AD163" s="23"/>
      <c r="AT163" s="35"/>
      <c r="AU163" s="35"/>
      <c r="AV163" s="35"/>
    </row>
    <row r="164" spans="2:48" ht="51" x14ac:dyDescent="0.2">
      <c r="B164" s="87" t="s">
        <v>432</v>
      </c>
      <c r="C164" s="44" t="s">
        <v>265</v>
      </c>
      <c r="D164" s="44" t="s">
        <v>266</v>
      </c>
      <c r="E164" s="44" t="s">
        <v>266</v>
      </c>
      <c r="F164" s="44" t="s">
        <v>267</v>
      </c>
      <c r="G164" s="44" t="s">
        <v>40</v>
      </c>
      <c r="H164" s="30" t="s">
        <v>177</v>
      </c>
      <c r="I164" s="30">
        <v>100</v>
      </c>
      <c r="J164" s="44" t="s">
        <v>42</v>
      </c>
      <c r="K164" s="29" t="s">
        <v>488</v>
      </c>
      <c r="L164" s="44" t="s">
        <v>489</v>
      </c>
      <c r="M164" s="44"/>
      <c r="N164" s="63" t="s">
        <v>473</v>
      </c>
      <c r="O164" s="100" t="s">
        <v>534</v>
      </c>
      <c r="P164" s="44"/>
      <c r="Q164" s="46"/>
      <c r="R164" s="85">
        <v>3543750</v>
      </c>
      <c r="S164" s="85">
        <v>3543750</v>
      </c>
      <c r="T164" s="61">
        <f t="shared" si="5"/>
        <v>3969000.0000000005</v>
      </c>
      <c r="U164" s="44"/>
      <c r="V164" s="31"/>
      <c r="W164" s="45" t="s">
        <v>148</v>
      </c>
      <c r="X164" s="62">
        <v>832100102</v>
      </c>
      <c r="Y164" s="98"/>
      <c r="Z164" s="23"/>
      <c r="AA164" s="23"/>
      <c r="AB164" s="23"/>
      <c r="AC164" s="23"/>
      <c r="AD164" s="23"/>
      <c r="AT164" s="35"/>
      <c r="AU164" s="35"/>
      <c r="AV164" s="35"/>
    </row>
    <row r="165" spans="2:48" ht="63.75" x14ac:dyDescent="0.2">
      <c r="B165" s="87" t="s">
        <v>433</v>
      </c>
      <c r="C165" s="44" t="s">
        <v>268</v>
      </c>
      <c r="D165" s="44" t="s">
        <v>269</v>
      </c>
      <c r="E165" s="44" t="s">
        <v>269</v>
      </c>
      <c r="F165" s="81" t="s">
        <v>525</v>
      </c>
      <c r="G165" s="44" t="s">
        <v>58</v>
      </c>
      <c r="H165" s="30"/>
      <c r="I165" s="30">
        <v>100</v>
      </c>
      <c r="J165" s="44" t="s">
        <v>42</v>
      </c>
      <c r="K165" s="29" t="s">
        <v>488</v>
      </c>
      <c r="L165" s="44" t="s">
        <v>489</v>
      </c>
      <c r="M165" s="44"/>
      <c r="N165" s="86">
        <v>43101</v>
      </c>
      <c r="O165" s="100" t="s">
        <v>487</v>
      </c>
      <c r="P165" s="44"/>
      <c r="Q165" s="46"/>
      <c r="R165" s="47">
        <v>4248272</v>
      </c>
      <c r="S165" s="61">
        <v>4248272</v>
      </c>
      <c r="T165" s="61">
        <f t="shared" si="5"/>
        <v>4758064.6400000006</v>
      </c>
      <c r="U165" s="44"/>
      <c r="V165" s="31"/>
      <c r="W165" s="45" t="s">
        <v>148</v>
      </c>
      <c r="X165" s="62">
        <v>832100101</v>
      </c>
      <c r="Y165" s="98"/>
      <c r="Z165" s="23"/>
      <c r="AA165" s="23"/>
      <c r="AB165" s="23"/>
      <c r="AC165" s="23"/>
      <c r="AD165" s="23"/>
      <c r="AT165" s="35"/>
      <c r="AU165" s="35"/>
      <c r="AV165" s="35"/>
    </row>
    <row r="166" spans="2:48" ht="63.75" x14ac:dyDescent="0.2">
      <c r="B166" s="87" t="s">
        <v>434</v>
      </c>
      <c r="C166" s="44" t="s">
        <v>268</v>
      </c>
      <c r="D166" s="44" t="s">
        <v>269</v>
      </c>
      <c r="E166" s="44" t="s">
        <v>269</v>
      </c>
      <c r="F166" s="81" t="s">
        <v>526</v>
      </c>
      <c r="G166" s="44" t="s">
        <v>40</v>
      </c>
      <c r="H166" s="30" t="s">
        <v>177</v>
      </c>
      <c r="I166" s="30">
        <v>100</v>
      </c>
      <c r="J166" s="44" t="s">
        <v>42</v>
      </c>
      <c r="K166" s="29" t="s">
        <v>488</v>
      </c>
      <c r="L166" s="44" t="s">
        <v>489</v>
      </c>
      <c r="M166" s="44"/>
      <c r="N166" s="86">
        <v>43101</v>
      </c>
      <c r="O166" s="100" t="s">
        <v>487</v>
      </c>
      <c r="P166" s="44"/>
      <c r="Q166" s="46"/>
      <c r="R166" s="47">
        <v>355479</v>
      </c>
      <c r="S166" s="61">
        <v>355479</v>
      </c>
      <c r="T166" s="61">
        <f t="shared" si="5"/>
        <v>398136.48000000004</v>
      </c>
      <c r="U166" s="44"/>
      <c r="V166" s="31"/>
      <c r="W166" s="45" t="s">
        <v>148</v>
      </c>
      <c r="X166" s="62">
        <v>832100101</v>
      </c>
      <c r="Y166" s="98"/>
      <c r="Z166" s="23"/>
      <c r="AA166" s="23"/>
      <c r="AB166" s="23"/>
      <c r="AC166" s="23"/>
      <c r="AD166" s="23"/>
      <c r="AT166" s="35"/>
      <c r="AU166" s="35"/>
      <c r="AV166" s="35"/>
    </row>
    <row r="167" spans="2:48" ht="51" x14ac:dyDescent="0.2">
      <c r="B167" s="87" t="s">
        <v>435</v>
      </c>
      <c r="C167" s="44" t="s">
        <v>270</v>
      </c>
      <c r="D167" s="44" t="s">
        <v>271</v>
      </c>
      <c r="E167" s="44" t="s">
        <v>271</v>
      </c>
      <c r="F167" s="44" t="s">
        <v>272</v>
      </c>
      <c r="G167" s="44" t="s">
        <v>40</v>
      </c>
      <c r="H167" s="30" t="s">
        <v>273</v>
      </c>
      <c r="I167" s="30">
        <v>100</v>
      </c>
      <c r="J167" s="44" t="s">
        <v>42</v>
      </c>
      <c r="K167" s="29" t="s">
        <v>488</v>
      </c>
      <c r="L167" s="44" t="s">
        <v>519</v>
      </c>
      <c r="M167" s="44"/>
      <c r="N167" s="63" t="s">
        <v>473</v>
      </c>
      <c r="O167" s="100" t="s">
        <v>534</v>
      </c>
      <c r="P167" s="44"/>
      <c r="Q167" s="46"/>
      <c r="R167" s="47">
        <v>9171429</v>
      </c>
      <c r="S167" s="61">
        <v>9171429</v>
      </c>
      <c r="T167" s="61">
        <f t="shared" si="5"/>
        <v>10272000.48</v>
      </c>
      <c r="U167" s="44"/>
      <c r="V167" s="31"/>
      <c r="W167" s="45" t="s">
        <v>148</v>
      </c>
      <c r="X167" s="62">
        <v>705100100</v>
      </c>
      <c r="Y167" s="98"/>
      <c r="Z167" s="23"/>
      <c r="AA167" s="23"/>
      <c r="AB167" s="23"/>
      <c r="AC167" s="23"/>
      <c r="AD167" s="23"/>
      <c r="AT167" s="35"/>
      <c r="AU167" s="35"/>
      <c r="AV167" s="35"/>
    </row>
    <row r="168" spans="2:48" ht="51" x14ac:dyDescent="0.2">
      <c r="B168" s="87" t="s">
        <v>436</v>
      </c>
      <c r="C168" s="44" t="s">
        <v>270</v>
      </c>
      <c r="D168" s="44" t="s">
        <v>271</v>
      </c>
      <c r="E168" s="44" t="s">
        <v>271</v>
      </c>
      <c r="F168" s="44" t="s">
        <v>274</v>
      </c>
      <c r="G168" s="44" t="s">
        <v>40</v>
      </c>
      <c r="H168" s="30" t="s">
        <v>273</v>
      </c>
      <c r="I168" s="30">
        <v>100</v>
      </c>
      <c r="J168" s="44" t="s">
        <v>42</v>
      </c>
      <c r="K168" s="29" t="s">
        <v>488</v>
      </c>
      <c r="L168" s="44" t="s">
        <v>519</v>
      </c>
      <c r="M168" s="44"/>
      <c r="N168" s="63" t="s">
        <v>473</v>
      </c>
      <c r="O168" s="100" t="s">
        <v>534</v>
      </c>
      <c r="P168" s="44"/>
      <c r="Q168" s="46"/>
      <c r="R168" s="47">
        <v>12037500</v>
      </c>
      <c r="S168" s="61">
        <v>12037500</v>
      </c>
      <c r="T168" s="61">
        <f t="shared" si="5"/>
        <v>13482000.000000002</v>
      </c>
      <c r="U168" s="44"/>
      <c r="V168" s="31"/>
      <c r="W168" s="45" t="s">
        <v>148</v>
      </c>
      <c r="X168" s="62">
        <v>801100102</v>
      </c>
      <c r="Y168" s="98"/>
      <c r="Z168" s="23"/>
      <c r="AA168" s="23"/>
      <c r="AB168" s="23"/>
      <c r="AC168" s="23"/>
      <c r="AD168" s="23"/>
      <c r="AT168" s="35"/>
      <c r="AU168" s="35"/>
      <c r="AV168" s="35"/>
    </row>
    <row r="169" spans="2:48" ht="51" x14ac:dyDescent="0.2">
      <c r="B169" s="87" t="s">
        <v>437</v>
      </c>
      <c r="C169" s="44" t="s">
        <v>275</v>
      </c>
      <c r="D169" s="44" t="s">
        <v>276</v>
      </c>
      <c r="E169" s="44" t="s">
        <v>277</v>
      </c>
      <c r="F169" s="44" t="s">
        <v>278</v>
      </c>
      <c r="G169" s="44" t="s">
        <v>40</v>
      </c>
      <c r="H169" s="30" t="s">
        <v>273</v>
      </c>
      <c r="I169" s="30">
        <v>100</v>
      </c>
      <c r="J169" s="44" t="s">
        <v>42</v>
      </c>
      <c r="K169" s="29" t="s">
        <v>488</v>
      </c>
      <c r="L169" s="44" t="s">
        <v>519</v>
      </c>
      <c r="M169" s="44"/>
      <c r="N169" s="63" t="s">
        <v>473</v>
      </c>
      <c r="O169" s="100" t="s">
        <v>534</v>
      </c>
      <c r="P169" s="44"/>
      <c r="Q169" s="46"/>
      <c r="R169" s="47">
        <v>185148</v>
      </c>
      <c r="S169" s="61">
        <v>185148</v>
      </c>
      <c r="T169" s="61">
        <f t="shared" ref="T169:T204" si="6">S169*1.12</f>
        <v>207365.76000000001</v>
      </c>
      <c r="U169" s="44"/>
      <c r="V169" s="31"/>
      <c r="W169" s="45" t="s">
        <v>148</v>
      </c>
      <c r="X169" s="62">
        <v>705100101</v>
      </c>
      <c r="Y169" s="98"/>
      <c r="Z169" s="23"/>
      <c r="AA169" s="23"/>
      <c r="AB169" s="23"/>
      <c r="AC169" s="23"/>
      <c r="AD169" s="23"/>
      <c r="AT169" s="35"/>
      <c r="AU169" s="35"/>
      <c r="AV169" s="35"/>
    </row>
    <row r="170" spans="2:48" ht="51" x14ac:dyDescent="0.2">
      <c r="B170" s="87" t="s">
        <v>438</v>
      </c>
      <c r="C170" s="44" t="s">
        <v>270</v>
      </c>
      <c r="D170" s="44" t="s">
        <v>271</v>
      </c>
      <c r="E170" s="44" t="s">
        <v>271</v>
      </c>
      <c r="F170" s="44" t="s">
        <v>279</v>
      </c>
      <c r="G170" s="44" t="s">
        <v>40</v>
      </c>
      <c r="H170" s="30" t="s">
        <v>273</v>
      </c>
      <c r="I170" s="30">
        <v>100</v>
      </c>
      <c r="J170" s="44" t="s">
        <v>42</v>
      </c>
      <c r="K170" s="29" t="s">
        <v>488</v>
      </c>
      <c r="L170" s="44" t="s">
        <v>519</v>
      </c>
      <c r="M170" s="44"/>
      <c r="N170" s="63" t="s">
        <v>473</v>
      </c>
      <c r="O170" s="100" t="s">
        <v>534</v>
      </c>
      <c r="P170" s="44"/>
      <c r="Q170" s="46"/>
      <c r="R170" s="47">
        <v>286764</v>
      </c>
      <c r="S170" s="61">
        <v>286764</v>
      </c>
      <c r="T170" s="61">
        <f t="shared" si="6"/>
        <v>321175.68000000005</v>
      </c>
      <c r="U170" s="44"/>
      <c r="V170" s="31"/>
      <c r="W170" s="45" t="s">
        <v>148</v>
      </c>
      <c r="X170" s="62">
        <v>801100100</v>
      </c>
      <c r="Y170" s="98"/>
      <c r="Z170" s="23"/>
      <c r="AA170" s="23"/>
      <c r="AB170" s="23"/>
      <c r="AC170" s="23"/>
      <c r="AD170" s="23"/>
      <c r="AT170" s="35"/>
      <c r="AU170" s="35"/>
      <c r="AV170" s="35"/>
    </row>
    <row r="171" spans="2:48" ht="51" x14ac:dyDescent="0.2">
      <c r="B171" s="87" t="s">
        <v>439</v>
      </c>
      <c r="C171" s="44" t="s">
        <v>280</v>
      </c>
      <c r="D171" s="44" t="s">
        <v>281</v>
      </c>
      <c r="E171" s="44" t="s">
        <v>281</v>
      </c>
      <c r="F171" s="44" t="s">
        <v>282</v>
      </c>
      <c r="G171" s="44" t="s">
        <v>40</v>
      </c>
      <c r="H171" s="30" t="s">
        <v>273</v>
      </c>
      <c r="I171" s="30">
        <v>100</v>
      </c>
      <c r="J171" s="44" t="s">
        <v>42</v>
      </c>
      <c r="K171" s="29" t="s">
        <v>488</v>
      </c>
      <c r="L171" s="44" t="s">
        <v>519</v>
      </c>
      <c r="M171" s="44"/>
      <c r="N171" s="63" t="s">
        <v>473</v>
      </c>
      <c r="O171" s="100" t="s">
        <v>534</v>
      </c>
      <c r="P171" s="44"/>
      <c r="Q171" s="46"/>
      <c r="R171" s="47">
        <v>2179903</v>
      </c>
      <c r="S171" s="47">
        <v>2179903</v>
      </c>
      <c r="T171" s="61">
        <f t="shared" si="6"/>
        <v>2441491.3600000003</v>
      </c>
      <c r="U171" s="44"/>
      <c r="V171" s="31"/>
      <c r="W171" s="45" t="s">
        <v>148</v>
      </c>
      <c r="X171" s="62">
        <v>810100101</v>
      </c>
      <c r="Y171" s="98"/>
      <c r="Z171" s="23"/>
      <c r="AA171" s="23"/>
      <c r="AB171" s="23"/>
      <c r="AC171" s="23"/>
      <c r="AD171" s="23"/>
      <c r="AT171" s="35"/>
      <c r="AU171" s="35"/>
      <c r="AV171" s="35"/>
    </row>
    <row r="172" spans="2:48" ht="51" x14ac:dyDescent="0.2">
      <c r="B172" s="87" t="s">
        <v>440</v>
      </c>
      <c r="C172" s="44" t="s">
        <v>283</v>
      </c>
      <c r="D172" s="44" t="s">
        <v>284</v>
      </c>
      <c r="E172" s="44" t="s">
        <v>285</v>
      </c>
      <c r="F172" s="44" t="s">
        <v>286</v>
      </c>
      <c r="G172" s="44" t="s">
        <v>40</v>
      </c>
      <c r="H172" s="30" t="s">
        <v>273</v>
      </c>
      <c r="I172" s="30">
        <v>100</v>
      </c>
      <c r="J172" s="44" t="s">
        <v>42</v>
      </c>
      <c r="K172" s="29" t="s">
        <v>488</v>
      </c>
      <c r="L172" s="44" t="s">
        <v>519</v>
      </c>
      <c r="M172" s="44"/>
      <c r="N172" s="63" t="s">
        <v>473</v>
      </c>
      <c r="O172" s="100" t="s">
        <v>534</v>
      </c>
      <c r="P172" s="44"/>
      <c r="Q172" s="46"/>
      <c r="R172" s="47">
        <v>459768</v>
      </c>
      <c r="S172" s="61">
        <v>459768</v>
      </c>
      <c r="T172" s="61">
        <f t="shared" si="6"/>
        <v>514940.16000000003</v>
      </c>
      <c r="U172" s="44"/>
      <c r="V172" s="31"/>
      <c r="W172" s="45" t="s">
        <v>148</v>
      </c>
      <c r="X172" s="62">
        <v>804100100</v>
      </c>
      <c r="Y172" s="98"/>
      <c r="Z172" s="23"/>
      <c r="AA172" s="23"/>
      <c r="AB172" s="23"/>
      <c r="AC172" s="23"/>
      <c r="AD172" s="23"/>
      <c r="AT172" s="35"/>
      <c r="AU172" s="35"/>
      <c r="AV172" s="35"/>
    </row>
    <row r="173" spans="2:48" ht="51" x14ac:dyDescent="0.2">
      <c r="B173" s="87" t="s">
        <v>441</v>
      </c>
      <c r="C173" s="44" t="s">
        <v>287</v>
      </c>
      <c r="D173" s="44" t="s">
        <v>288</v>
      </c>
      <c r="E173" s="44" t="s">
        <v>289</v>
      </c>
      <c r="F173" s="44" t="s">
        <v>290</v>
      </c>
      <c r="G173" s="44" t="s">
        <v>40</v>
      </c>
      <c r="H173" s="30" t="s">
        <v>273</v>
      </c>
      <c r="I173" s="30">
        <v>100</v>
      </c>
      <c r="J173" s="44" t="s">
        <v>42</v>
      </c>
      <c r="K173" s="29" t="s">
        <v>488</v>
      </c>
      <c r="L173" s="44" t="s">
        <v>519</v>
      </c>
      <c r="M173" s="44"/>
      <c r="N173" s="63" t="s">
        <v>473</v>
      </c>
      <c r="O173" s="100" t="s">
        <v>534</v>
      </c>
      <c r="P173" s="44"/>
      <c r="Q173" s="46"/>
      <c r="R173" s="47">
        <v>663261</v>
      </c>
      <c r="S173" s="47">
        <v>663261</v>
      </c>
      <c r="T173" s="61">
        <f t="shared" si="6"/>
        <v>742852.32000000007</v>
      </c>
      <c r="U173" s="44"/>
      <c r="V173" s="31"/>
      <c r="W173" s="45" t="s">
        <v>148</v>
      </c>
      <c r="X173" s="62">
        <v>806103100</v>
      </c>
      <c r="Y173" s="98"/>
      <c r="Z173" s="23"/>
      <c r="AA173" s="23"/>
      <c r="AB173" s="23"/>
      <c r="AC173" s="23"/>
      <c r="AD173" s="23"/>
      <c r="AT173" s="35"/>
      <c r="AU173" s="35"/>
      <c r="AV173" s="35"/>
    </row>
    <row r="174" spans="2:48" ht="51" x14ac:dyDescent="0.2">
      <c r="B174" s="87" t="s">
        <v>442</v>
      </c>
      <c r="C174" s="44" t="s">
        <v>283</v>
      </c>
      <c r="D174" s="44" t="s">
        <v>284</v>
      </c>
      <c r="E174" s="44" t="s">
        <v>285</v>
      </c>
      <c r="F174" s="44" t="s">
        <v>286</v>
      </c>
      <c r="G174" s="44" t="s">
        <v>40</v>
      </c>
      <c r="H174" s="30" t="s">
        <v>273</v>
      </c>
      <c r="I174" s="30">
        <v>100</v>
      </c>
      <c r="J174" s="44" t="s">
        <v>42</v>
      </c>
      <c r="K174" s="29" t="s">
        <v>488</v>
      </c>
      <c r="L174" s="44" t="s">
        <v>519</v>
      </c>
      <c r="M174" s="44"/>
      <c r="N174" s="63" t="s">
        <v>473</v>
      </c>
      <c r="O174" s="100" t="s">
        <v>534</v>
      </c>
      <c r="P174" s="44"/>
      <c r="Q174" s="46"/>
      <c r="R174" s="47">
        <v>477340</v>
      </c>
      <c r="S174" s="47">
        <v>477340</v>
      </c>
      <c r="T174" s="61">
        <f t="shared" si="6"/>
        <v>534620.80000000005</v>
      </c>
      <c r="U174" s="44"/>
      <c r="V174" s="31"/>
      <c r="W174" s="45" t="s">
        <v>148</v>
      </c>
      <c r="X174" s="62">
        <v>804100100</v>
      </c>
      <c r="Y174" s="98"/>
      <c r="Z174" s="23"/>
      <c r="AA174" s="23"/>
      <c r="AB174" s="23"/>
      <c r="AC174" s="23"/>
      <c r="AD174" s="23"/>
      <c r="AT174" s="35"/>
      <c r="AU174" s="35"/>
      <c r="AV174" s="35"/>
    </row>
    <row r="175" spans="2:48" ht="51" x14ac:dyDescent="0.2">
      <c r="B175" s="87" t="s">
        <v>443</v>
      </c>
      <c r="C175" s="44" t="s">
        <v>283</v>
      </c>
      <c r="D175" s="44" t="s">
        <v>284</v>
      </c>
      <c r="E175" s="44" t="s">
        <v>285</v>
      </c>
      <c r="F175" s="44" t="s">
        <v>291</v>
      </c>
      <c r="G175" s="44" t="s">
        <v>40</v>
      </c>
      <c r="H175" s="30" t="s">
        <v>273</v>
      </c>
      <c r="I175" s="30">
        <v>100</v>
      </c>
      <c r="J175" s="44" t="s">
        <v>42</v>
      </c>
      <c r="K175" s="29" t="s">
        <v>488</v>
      </c>
      <c r="L175" s="44" t="s">
        <v>519</v>
      </c>
      <c r="M175" s="44"/>
      <c r="N175" s="63" t="s">
        <v>473</v>
      </c>
      <c r="O175" s="100" t="s">
        <v>534</v>
      </c>
      <c r="P175" s="44"/>
      <c r="Q175" s="46"/>
      <c r="R175" s="47">
        <v>3844885</v>
      </c>
      <c r="S175" s="61">
        <v>3844885</v>
      </c>
      <c r="T175" s="61">
        <f t="shared" si="6"/>
        <v>4306271.2</v>
      </c>
      <c r="U175" s="44"/>
      <c r="V175" s="31"/>
      <c r="W175" s="45" t="s">
        <v>148</v>
      </c>
      <c r="X175" s="62">
        <v>806100102</v>
      </c>
      <c r="Y175" s="98"/>
      <c r="Z175" s="23"/>
      <c r="AA175" s="23"/>
      <c r="AB175" s="23"/>
      <c r="AC175" s="23"/>
      <c r="AD175" s="23"/>
      <c r="AT175" s="35"/>
      <c r="AU175" s="35"/>
      <c r="AV175" s="35"/>
    </row>
    <row r="176" spans="2:48" ht="51" x14ac:dyDescent="0.2">
      <c r="B176" s="87" t="s">
        <v>444</v>
      </c>
      <c r="C176" s="44" t="s">
        <v>283</v>
      </c>
      <c r="D176" s="44" t="s">
        <v>284</v>
      </c>
      <c r="E176" s="44" t="s">
        <v>285</v>
      </c>
      <c r="F176" s="44" t="s">
        <v>292</v>
      </c>
      <c r="G176" s="44" t="s">
        <v>40</v>
      </c>
      <c r="H176" s="30" t="s">
        <v>273</v>
      </c>
      <c r="I176" s="30">
        <v>100</v>
      </c>
      <c r="J176" s="44" t="s">
        <v>42</v>
      </c>
      <c r="K176" s="29" t="s">
        <v>488</v>
      </c>
      <c r="L176" s="44" t="s">
        <v>519</v>
      </c>
      <c r="M176" s="44"/>
      <c r="N176" s="63" t="s">
        <v>473</v>
      </c>
      <c r="O176" s="100" t="s">
        <v>534</v>
      </c>
      <c r="P176" s="44"/>
      <c r="Q176" s="46"/>
      <c r="R176" s="47">
        <v>3123</v>
      </c>
      <c r="S176" s="61">
        <v>3123</v>
      </c>
      <c r="T176" s="61">
        <f t="shared" si="6"/>
        <v>3497.76</v>
      </c>
      <c r="U176" s="44"/>
      <c r="V176" s="31"/>
      <c r="W176" s="45" t="s">
        <v>148</v>
      </c>
      <c r="X176" s="62">
        <v>806101102</v>
      </c>
      <c r="Y176" s="98"/>
      <c r="Z176" s="23"/>
      <c r="AA176" s="23"/>
      <c r="AB176" s="23"/>
      <c r="AC176" s="23"/>
      <c r="AD176" s="23"/>
      <c r="AT176" s="35"/>
      <c r="AU176" s="35"/>
      <c r="AV176" s="35"/>
    </row>
    <row r="177" spans="2:48" ht="51" x14ac:dyDescent="0.2">
      <c r="B177" s="87" t="s">
        <v>445</v>
      </c>
      <c r="C177" s="44" t="s">
        <v>283</v>
      </c>
      <c r="D177" s="44" t="s">
        <v>284</v>
      </c>
      <c r="E177" s="44" t="s">
        <v>285</v>
      </c>
      <c r="F177" s="44" t="s">
        <v>293</v>
      </c>
      <c r="G177" s="44" t="s">
        <v>40</v>
      </c>
      <c r="H177" s="30" t="s">
        <v>273</v>
      </c>
      <c r="I177" s="30">
        <v>100</v>
      </c>
      <c r="J177" s="44" t="s">
        <v>42</v>
      </c>
      <c r="K177" s="29" t="s">
        <v>488</v>
      </c>
      <c r="L177" s="44" t="s">
        <v>489</v>
      </c>
      <c r="M177" s="44"/>
      <c r="N177" s="63" t="s">
        <v>473</v>
      </c>
      <c r="O177" s="100" t="s">
        <v>534</v>
      </c>
      <c r="P177" s="44"/>
      <c r="Q177" s="46"/>
      <c r="R177" s="47">
        <v>651509</v>
      </c>
      <c r="S177" s="47">
        <v>651509</v>
      </c>
      <c r="T177" s="61">
        <f t="shared" si="6"/>
        <v>729690.08000000007</v>
      </c>
      <c r="U177" s="44"/>
      <c r="V177" s="31"/>
      <c r="W177" s="45" t="s">
        <v>148</v>
      </c>
      <c r="X177" s="62">
        <v>806101103</v>
      </c>
      <c r="Y177" s="98"/>
      <c r="Z177" s="23"/>
      <c r="AA177" s="23"/>
      <c r="AB177" s="23"/>
      <c r="AC177" s="23"/>
      <c r="AD177" s="23"/>
      <c r="AT177" s="35"/>
      <c r="AU177" s="35"/>
      <c r="AV177" s="35"/>
    </row>
    <row r="178" spans="2:48" ht="51" x14ac:dyDescent="0.2">
      <c r="B178" s="87" t="s">
        <v>446</v>
      </c>
      <c r="C178" s="44" t="s">
        <v>283</v>
      </c>
      <c r="D178" s="44" t="s">
        <v>284</v>
      </c>
      <c r="E178" s="44" t="s">
        <v>285</v>
      </c>
      <c r="F178" s="44" t="s">
        <v>294</v>
      </c>
      <c r="G178" s="44" t="s">
        <v>40</v>
      </c>
      <c r="H178" s="30" t="s">
        <v>273</v>
      </c>
      <c r="I178" s="30">
        <v>100</v>
      </c>
      <c r="J178" s="44" t="s">
        <v>42</v>
      </c>
      <c r="K178" s="29" t="s">
        <v>488</v>
      </c>
      <c r="L178" s="44" t="s">
        <v>490</v>
      </c>
      <c r="M178" s="44"/>
      <c r="N178" s="63" t="s">
        <v>473</v>
      </c>
      <c r="O178" s="100" t="s">
        <v>534</v>
      </c>
      <c r="P178" s="44"/>
      <c r="Q178" s="46"/>
      <c r="R178" s="47">
        <v>813670</v>
      </c>
      <c r="S178" s="61">
        <v>813670</v>
      </c>
      <c r="T178" s="61">
        <f t="shared" si="6"/>
        <v>911310.40000000014</v>
      </c>
      <c r="U178" s="44"/>
      <c r="V178" s="31"/>
      <c r="W178" s="45" t="s">
        <v>148</v>
      </c>
      <c r="X178" s="62">
        <v>806101103</v>
      </c>
      <c r="Y178" s="98"/>
      <c r="Z178" s="23"/>
      <c r="AA178" s="23"/>
      <c r="AB178" s="23"/>
      <c r="AC178" s="23"/>
      <c r="AD178" s="23"/>
      <c r="AT178" s="35"/>
      <c r="AU178" s="35"/>
      <c r="AV178" s="35"/>
    </row>
    <row r="179" spans="2:48" ht="51" x14ac:dyDescent="0.2">
      <c r="B179" s="87" t="s">
        <v>447</v>
      </c>
      <c r="C179" s="44" t="s">
        <v>295</v>
      </c>
      <c r="D179" s="44" t="s">
        <v>296</v>
      </c>
      <c r="E179" s="44" t="s">
        <v>297</v>
      </c>
      <c r="F179" s="44" t="s">
        <v>298</v>
      </c>
      <c r="G179" s="44" t="s">
        <v>40</v>
      </c>
      <c r="H179" s="30" t="s">
        <v>273</v>
      </c>
      <c r="I179" s="30">
        <v>100</v>
      </c>
      <c r="J179" s="44" t="s">
        <v>42</v>
      </c>
      <c r="K179" s="29" t="s">
        <v>488</v>
      </c>
      <c r="L179" s="44" t="s">
        <v>519</v>
      </c>
      <c r="M179" s="44"/>
      <c r="N179" s="63" t="s">
        <v>473</v>
      </c>
      <c r="O179" s="100" t="s">
        <v>534</v>
      </c>
      <c r="P179" s="44"/>
      <c r="Q179" s="46"/>
      <c r="R179" s="47">
        <v>1158429</v>
      </c>
      <c r="S179" s="47">
        <v>1158429</v>
      </c>
      <c r="T179" s="61">
        <f t="shared" si="6"/>
        <v>1297440.4800000002</v>
      </c>
      <c r="U179" s="44"/>
      <c r="V179" s="31"/>
      <c r="W179" s="45" t="s">
        <v>148</v>
      </c>
      <c r="X179" s="62">
        <v>802101101</v>
      </c>
      <c r="Y179" s="98"/>
      <c r="Z179" s="23"/>
      <c r="AA179" s="23"/>
      <c r="AB179" s="23"/>
      <c r="AC179" s="23"/>
      <c r="AD179" s="23"/>
      <c r="AT179" s="35"/>
      <c r="AU179" s="35"/>
      <c r="AV179" s="35"/>
    </row>
    <row r="180" spans="2:48" ht="76.5" x14ac:dyDescent="0.2">
      <c r="B180" s="87" t="s">
        <v>448</v>
      </c>
      <c r="C180" s="44" t="s">
        <v>299</v>
      </c>
      <c r="D180" s="44" t="s">
        <v>276</v>
      </c>
      <c r="E180" s="44" t="s">
        <v>300</v>
      </c>
      <c r="F180" s="44" t="s">
        <v>301</v>
      </c>
      <c r="G180" s="44" t="s">
        <v>40</v>
      </c>
      <c r="H180" s="30" t="s">
        <v>273</v>
      </c>
      <c r="I180" s="30">
        <v>100</v>
      </c>
      <c r="J180" s="44" t="s">
        <v>42</v>
      </c>
      <c r="K180" s="29" t="s">
        <v>488</v>
      </c>
      <c r="L180" s="44" t="s">
        <v>489</v>
      </c>
      <c r="M180" s="44"/>
      <c r="N180" s="63" t="s">
        <v>473</v>
      </c>
      <c r="O180" s="100" t="s">
        <v>534</v>
      </c>
      <c r="P180" s="44"/>
      <c r="Q180" s="46"/>
      <c r="R180" s="47">
        <v>333219</v>
      </c>
      <c r="S180" s="61">
        <v>333219</v>
      </c>
      <c r="T180" s="61">
        <f t="shared" si="6"/>
        <v>373205.28</v>
      </c>
      <c r="U180" s="44"/>
      <c r="V180" s="31"/>
      <c r="W180" s="45" t="s">
        <v>148</v>
      </c>
      <c r="X180" s="62">
        <v>705103101</v>
      </c>
      <c r="Y180" s="98"/>
      <c r="Z180" s="23"/>
      <c r="AA180" s="23"/>
      <c r="AB180" s="23"/>
      <c r="AC180" s="23"/>
      <c r="AD180" s="23"/>
      <c r="AT180" s="35"/>
      <c r="AU180" s="35"/>
      <c r="AV180" s="35"/>
    </row>
    <row r="181" spans="2:48" ht="51" x14ac:dyDescent="0.2">
      <c r="B181" s="87" t="s">
        <v>449</v>
      </c>
      <c r="C181" s="44" t="s">
        <v>287</v>
      </c>
      <c r="D181" s="44" t="s">
        <v>288</v>
      </c>
      <c r="E181" s="44" t="s">
        <v>289</v>
      </c>
      <c r="F181" s="44" t="s">
        <v>302</v>
      </c>
      <c r="G181" s="44" t="s">
        <v>40</v>
      </c>
      <c r="H181" s="30" t="s">
        <v>273</v>
      </c>
      <c r="I181" s="30">
        <v>100</v>
      </c>
      <c r="J181" s="44" t="s">
        <v>42</v>
      </c>
      <c r="K181" s="29" t="s">
        <v>488</v>
      </c>
      <c r="L181" s="44" t="s">
        <v>519</v>
      </c>
      <c r="M181" s="44"/>
      <c r="N181" s="63" t="s">
        <v>473</v>
      </c>
      <c r="O181" s="100" t="s">
        <v>534</v>
      </c>
      <c r="P181" s="44"/>
      <c r="Q181" s="46"/>
      <c r="R181" s="47">
        <v>20970286</v>
      </c>
      <c r="S181" s="61">
        <v>20970286</v>
      </c>
      <c r="T181" s="61">
        <f t="shared" si="6"/>
        <v>23486720.320000004</v>
      </c>
      <c r="U181" s="44"/>
      <c r="V181" s="31"/>
      <c r="W181" s="45" t="s">
        <v>148</v>
      </c>
      <c r="X181" s="62">
        <v>807102101</v>
      </c>
      <c r="Y181" s="98"/>
      <c r="Z181" s="23"/>
      <c r="AA181" s="23"/>
      <c r="AB181" s="23"/>
      <c r="AC181" s="23"/>
      <c r="AD181" s="23"/>
      <c r="AT181" s="35"/>
      <c r="AU181" s="35"/>
      <c r="AV181" s="35"/>
    </row>
    <row r="182" spans="2:48" ht="51" x14ac:dyDescent="0.2">
      <c r="B182" s="87" t="s">
        <v>450</v>
      </c>
      <c r="C182" s="44" t="s">
        <v>303</v>
      </c>
      <c r="D182" s="44" t="s">
        <v>304</v>
      </c>
      <c r="E182" s="44" t="s">
        <v>305</v>
      </c>
      <c r="F182" s="44" t="s">
        <v>306</v>
      </c>
      <c r="G182" s="44" t="s">
        <v>40</v>
      </c>
      <c r="H182" s="30" t="s">
        <v>135</v>
      </c>
      <c r="I182" s="30">
        <v>100</v>
      </c>
      <c r="J182" s="44" t="s">
        <v>42</v>
      </c>
      <c r="K182" s="29" t="s">
        <v>488</v>
      </c>
      <c r="L182" s="44" t="s">
        <v>489</v>
      </c>
      <c r="M182" s="44"/>
      <c r="N182" s="86">
        <v>43101</v>
      </c>
      <c r="O182" s="46" t="s">
        <v>479</v>
      </c>
      <c r="P182" s="44"/>
      <c r="Q182" s="46"/>
      <c r="R182" s="47">
        <v>61141</v>
      </c>
      <c r="S182" s="61">
        <v>61141</v>
      </c>
      <c r="T182" s="61">
        <f t="shared" si="6"/>
        <v>68477.920000000013</v>
      </c>
      <c r="U182" s="44"/>
      <c r="V182" s="31"/>
      <c r="W182" s="45" t="s">
        <v>148</v>
      </c>
      <c r="X182" s="62">
        <v>807101102</v>
      </c>
      <c r="Y182" s="98"/>
      <c r="Z182" s="23"/>
      <c r="AA182" s="23"/>
      <c r="AB182" s="23"/>
      <c r="AC182" s="23"/>
      <c r="AD182" s="23"/>
      <c r="AT182" s="35"/>
      <c r="AU182" s="35"/>
      <c r="AV182" s="35"/>
    </row>
    <row r="183" spans="2:48" ht="51" x14ac:dyDescent="0.2">
      <c r="B183" s="87" t="s">
        <v>451</v>
      </c>
      <c r="C183" s="44" t="s">
        <v>303</v>
      </c>
      <c r="D183" s="44" t="s">
        <v>304</v>
      </c>
      <c r="E183" s="44" t="s">
        <v>305</v>
      </c>
      <c r="F183" s="44" t="s">
        <v>306</v>
      </c>
      <c r="G183" s="44" t="s">
        <v>40</v>
      </c>
      <c r="H183" s="30" t="s">
        <v>135</v>
      </c>
      <c r="I183" s="30">
        <v>100</v>
      </c>
      <c r="J183" s="44" t="s">
        <v>42</v>
      </c>
      <c r="K183" s="29" t="s">
        <v>488</v>
      </c>
      <c r="L183" s="44" t="s">
        <v>489</v>
      </c>
      <c r="M183" s="44"/>
      <c r="N183" s="63" t="s">
        <v>473</v>
      </c>
      <c r="O183" s="100" t="s">
        <v>534</v>
      </c>
      <c r="P183" s="44"/>
      <c r="Q183" s="46"/>
      <c r="R183" s="47">
        <v>1517857</v>
      </c>
      <c r="S183" s="61">
        <v>1517857</v>
      </c>
      <c r="T183" s="61">
        <f t="shared" si="6"/>
        <v>1699999.84</v>
      </c>
      <c r="U183" s="44"/>
      <c r="V183" s="31"/>
      <c r="W183" s="45" t="s">
        <v>148</v>
      </c>
      <c r="X183" s="62">
        <v>807101102</v>
      </c>
      <c r="Y183" s="98"/>
      <c r="Z183" s="23"/>
      <c r="AA183" s="23"/>
      <c r="AB183" s="23"/>
      <c r="AC183" s="23"/>
      <c r="AD183" s="23"/>
      <c r="AT183" s="35"/>
      <c r="AU183" s="35"/>
      <c r="AV183" s="35"/>
    </row>
    <row r="184" spans="2:48" ht="51" x14ac:dyDescent="0.2">
      <c r="B184" s="87" t="s">
        <v>452</v>
      </c>
      <c r="C184" s="44" t="s">
        <v>280</v>
      </c>
      <c r="D184" s="44" t="s">
        <v>281</v>
      </c>
      <c r="E184" s="44" t="s">
        <v>281</v>
      </c>
      <c r="F184" s="44" t="s">
        <v>307</v>
      </c>
      <c r="G184" s="44" t="s">
        <v>40</v>
      </c>
      <c r="H184" s="30" t="s">
        <v>273</v>
      </c>
      <c r="I184" s="30">
        <v>100</v>
      </c>
      <c r="J184" s="44" t="s">
        <v>42</v>
      </c>
      <c r="K184" s="29" t="s">
        <v>488</v>
      </c>
      <c r="L184" s="44" t="s">
        <v>489</v>
      </c>
      <c r="M184" s="44"/>
      <c r="N184" s="63" t="s">
        <v>473</v>
      </c>
      <c r="O184" s="100" t="s">
        <v>534</v>
      </c>
      <c r="P184" s="44"/>
      <c r="Q184" s="46"/>
      <c r="R184" s="47">
        <v>1653947</v>
      </c>
      <c r="S184" s="61">
        <v>1653947</v>
      </c>
      <c r="T184" s="61">
        <f t="shared" si="6"/>
        <v>1852420.6400000001</v>
      </c>
      <c r="U184" s="44"/>
      <c r="V184" s="31"/>
      <c r="W184" s="45" t="s">
        <v>148</v>
      </c>
      <c r="X184" s="62">
        <v>705102101</v>
      </c>
      <c r="Y184" s="98"/>
      <c r="Z184" s="23"/>
      <c r="AA184" s="23"/>
      <c r="AB184" s="23"/>
      <c r="AC184" s="23"/>
      <c r="AD184" s="23"/>
      <c r="AT184" s="35"/>
      <c r="AU184" s="35"/>
      <c r="AV184" s="35"/>
    </row>
    <row r="185" spans="2:48" ht="63.75" x14ac:dyDescent="0.2">
      <c r="B185" s="87" t="s">
        <v>453</v>
      </c>
      <c r="C185" s="44" t="s">
        <v>268</v>
      </c>
      <c r="D185" s="44" t="s">
        <v>269</v>
      </c>
      <c r="E185" s="44" t="s">
        <v>269</v>
      </c>
      <c r="F185" s="44" t="s">
        <v>308</v>
      </c>
      <c r="G185" s="44" t="s">
        <v>50</v>
      </c>
      <c r="H185" s="30"/>
      <c r="I185" s="30">
        <v>100</v>
      </c>
      <c r="J185" s="44" t="s">
        <v>42</v>
      </c>
      <c r="K185" s="29" t="s">
        <v>488</v>
      </c>
      <c r="L185" s="44" t="s">
        <v>489</v>
      </c>
      <c r="M185" s="44"/>
      <c r="N185" s="63" t="s">
        <v>473</v>
      </c>
      <c r="O185" s="100" t="s">
        <v>534</v>
      </c>
      <c r="P185" s="44"/>
      <c r="Q185" s="46"/>
      <c r="R185" s="47">
        <v>25832100</v>
      </c>
      <c r="S185" s="61">
        <v>25832100</v>
      </c>
      <c r="T185" s="61">
        <f t="shared" si="6"/>
        <v>28931952.000000004</v>
      </c>
      <c r="U185" s="44"/>
      <c r="V185" s="31"/>
      <c r="W185" s="45" t="s">
        <v>148</v>
      </c>
      <c r="X185" s="62">
        <v>711100101</v>
      </c>
      <c r="Y185" s="98"/>
      <c r="Z185" s="23"/>
      <c r="AA185" s="23"/>
      <c r="AB185" s="23"/>
      <c r="AC185" s="23"/>
      <c r="AD185" s="23"/>
      <c r="AT185" s="35"/>
      <c r="AU185" s="35"/>
      <c r="AV185" s="35"/>
    </row>
    <row r="186" spans="2:48" ht="51" x14ac:dyDescent="0.2">
      <c r="B186" s="87" t="s">
        <v>454</v>
      </c>
      <c r="C186" s="44" t="s">
        <v>207</v>
      </c>
      <c r="D186" s="44" t="s">
        <v>208</v>
      </c>
      <c r="E186" s="44" t="s">
        <v>208</v>
      </c>
      <c r="F186" s="81" t="s">
        <v>527</v>
      </c>
      <c r="G186" s="44" t="s">
        <v>40</v>
      </c>
      <c r="H186" s="30" t="s">
        <v>210</v>
      </c>
      <c r="I186" s="30">
        <v>100</v>
      </c>
      <c r="J186" s="44" t="s">
        <v>42</v>
      </c>
      <c r="K186" s="29" t="s">
        <v>488</v>
      </c>
      <c r="L186" s="44" t="s">
        <v>518</v>
      </c>
      <c r="M186" s="44"/>
      <c r="N186" s="63" t="s">
        <v>473</v>
      </c>
      <c r="O186" s="100" t="s">
        <v>534</v>
      </c>
      <c r="P186" s="44"/>
      <c r="Q186" s="46"/>
      <c r="R186" s="47">
        <v>30144</v>
      </c>
      <c r="S186" s="61">
        <v>30144</v>
      </c>
      <c r="T186" s="61">
        <f t="shared" si="6"/>
        <v>33761.280000000006</v>
      </c>
      <c r="U186" s="44"/>
      <c r="V186" s="31"/>
      <c r="W186" s="45" t="s">
        <v>148</v>
      </c>
      <c r="X186" s="62">
        <v>908102101</v>
      </c>
      <c r="Y186" s="98"/>
      <c r="Z186" s="23"/>
      <c r="AA186" s="23"/>
      <c r="AB186" s="23"/>
      <c r="AC186" s="23"/>
      <c r="AD186" s="23"/>
      <c r="AT186" s="35"/>
      <c r="AU186" s="35"/>
      <c r="AV186" s="35"/>
    </row>
    <row r="187" spans="2:48" ht="51" x14ac:dyDescent="0.2">
      <c r="B187" s="87" t="s">
        <v>455</v>
      </c>
      <c r="C187" s="44" t="s">
        <v>309</v>
      </c>
      <c r="D187" s="44" t="s">
        <v>310</v>
      </c>
      <c r="E187" s="44" t="s">
        <v>310</v>
      </c>
      <c r="F187" s="81" t="s">
        <v>528</v>
      </c>
      <c r="G187" s="44" t="s">
        <v>40</v>
      </c>
      <c r="H187" s="30" t="s">
        <v>210</v>
      </c>
      <c r="I187" s="30">
        <v>100</v>
      </c>
      <c r="J187" s="44" t="s">
        <v>42</v>
      </c>
      <c r="K187" s="29" t="s">
        <v>488</v>
      </c>
      <c r="L187" s="44" t="s">
        <v>518</v>
      </c>
      <c r="M187" s="44"/>
      <c r="N187" s="63" t="s">
        <v>473</v>
      </c>
      <c r="O187" s="100" t="s">
        <v>534</v>
      </c>
      <c r="P187" s="44"/>
      <c r="Q187" s="46"/>
      <c r="R187" s="47">
        <v>243090</v>
      </c>
      <c r="S187" s="61">
        <v>243090</v>
      </c>
      <c r="T187" s="61">
        <f t="shared" si="6"/>
        <v>272260.80000000005</v>
      </c>
      <c r="U187" s="44"/>
      <c r="V187" s="31"/>
      <c r="W187" s="45" t="s">
        <v>148</v>
      </c>
      <c r="X187" s="62">
        <v>910100101</v>
      </c>
      <c r="Y187" s="98"/>
      <c r="Z187" s="23"/>
      <c r="AA187" s="23"/>
      <c r="AB187" s="23"/>
      <c r="AC187" s="23"/>
      <c r="AD187" s="23"/>
      <c r="AT187" s="35"/>
      <c r="AU187" s="35"/>
      <c r="AV187" s="35"/>
    </row>
    <row r="188" spans="2:48" ht="76.5" x14ac:dyDescent="0.2">
      <c r="B188" s="87" t="s">
        <v>456</v>
      </c>
      <c r="C188" s="44" t="s">
        <v>207</v>
      </c>
      <c r="D188" s="44" t="s">
        <v>208</v>
      </c>
      <c r="E188" s="44" t="s">
        <v>208</v>
      </c>
      <c r="F188" s="81" t="s">
        <v>532</v>
      </c>
      <c r="G188" s="44" t="s">
        <v>40</v>
      </c>
      <c r="H188" s="30" t="s">
        <v>210</v>
      </c>
      <c r="I188" s="30">
        <v>100</v>
      </c>
      <c r="J188" s="44" t="s">
        <v>42</v>
      </c>
      <c r="K188" s="29" t="s">
        <v>488</v>
      </c>
      <c r="L188" s="44" t="s">
        <v>489</v>
      </c>
      <c r="M188" s="44"/>
      <c r="N188" s="63" t="s">
        <v>473</v>
      </c>
      <c r="O188" s="100" t="s">
        <v>534</v>
      </c>
      <c r="P188" s="44"/>
      <c r="Q188" s="46"/>
      <c r="R188" s="47">
        <v>520757</v>
      </c>
      <c r="S188" s="61">
        <v>520757</v>
      </c>
      <c r="T188" s="61">
        <f t="shared" si="6"/>
        <v>583247.84000000008</v>
      </c>
      <c r="U188" s="44"/>
      <c r="V188" s="31"/>
      <c r="W188" s="45" t="s">
        <v>148</v>
      </c>
      <c r="X188" s="62">
        <v>908102101</v>
      </c>
      <c r="Y188" s="98"/>
      <c r="Z188" s="23"/>
      <c r="AA188" s="23"/>
      <c r="AB188" s="23"/>
      <c r="AC188" s="23"/>
      <c r="AD188" s="23"/>
      <c r="AT188" s="35"/>
      <c r="AU188" s="35"/>
      <c r="AV188" s="35"/>
    </row>
    <row r="189" spans="2:48" ht="76.5" x14ac:dyDescent="0.2">
      <c r="B189" s="87" t="s">
        <v>457</v>
      </c>
      <c r="C189" s="44" t="s">
        <v>311</v>
      </c>
      <c r="D189" s="44" t="s">
        <v>312</v>
      </c>
      <c r="E189" s="44" t="s">
        <v>312</v>
      </c>
      <c r="F189" s="81" t="s">
        <v>529</v>
      </c>
      <c r="G189" s="44" t="s">
        <v>40</v>
      </c>
      <c r="H189" s="30" t="s">
        <v>135</v>
      </c>
      <c r="I189" s="30">
        <v>100</v>
      </c>
      <c r="J189" s="44" t="s">
        <v>42</v>
      </c>
      <c r="K189" s="29" t="s">
        <v>488</v>
      </c>
      <c r="L189" s="44" t="s">
        <v>489</v>
      </c>
      <c r="M189" s="44"/>
      <c r="N189" s="63" t="s">
        <v>473</v>
      </c>
      <c r="O189" s="100" t="s">
        <v>534</v>
      </c>
      <c r="P189" s="44"/>
      <c r="Q189" s="46"/>
      <c r="R189" s="47">
        <v>1043468</v>
      </c>
      <c r="S189" s="61">
        <v>1043468</v>
      </c>
      <c r="T189" s="61">
        <f t="shared" si="6"/>
        <v>1168684.1600000001</v>
      </c>
      <c r="U189" s="44"/>
      <c r="V189" s="31"/>
      <c r="W189" s="45" t="s">
        <v>148</v>
      </c>
      <c r="X189" s="62">
        <v>907100101</v>
      </c>
      <c r="Y189" s="98"/>
      <c r="Z189" s="23"/>
      <c r="AA189" s="23"/>
      <c r="AB189" s="23"/>
      <c r="AC189" s="23"/>
      <c r="AD189" s="23"/>
      <c r="AT189" s="35"/>
      <c r="AU189" s="35"/>
      <c r="AV189" s="35"/>
    </row>
    <row r="190" spans="2:48" ht="51" x14ac:dyDescent="0.2">
      <c r="B190" s="87" t="s">
        <v>458</v>
      </c>
      <c r="C190" s="44" t="s">
        <v>309</v>
      </c>
      <c r="D190" s="44" t="s">
        <v>310</v>
      </c>
      <c r="E190" s="44" t="s">
        <v>310</v>
      </c>
      <c r="F190" s="81" t="s">
        <v>531</v>
      </c>
      <c r="G190" s="44" t="s">
        <v>40</v>
      </c>
      <c r="H190" s="30" t="s">
        <v>168</v>
      </c>
      <c r="I190" s="30">
        <v>100</v>
      </c>
      <c r="J190" s="44" t="s">
        <v>42</v>
      </c>
      <c r="K190" s="29" t="s">
        <v>488</v>
      </c>
      <c r="L190" s="44" t="s">
        <v>489</v>
      </c>
      <c r="M190" s="44"/>
      <c r="N190" s="63" t="s">
        <v>473</v>
      </c>
      <c r="O190" s="100" t="s">
        <v>534</v>
      </c>
      <c r="P190" s="44"/>
      <c r="Q190" s="46"/>
      <c r="R190" s="47">
        <v>60898</v>
      </c>
      <c r="S190" s="61">
        <v>60898</v>
      </c>
      <c r="T190" s="61">
        <f t="shared" si="6"/>
        <v>68205.760000000009</v>
      </c>
      <c r="U190" s="44"/>
      <c r="V190" s="31"/>
      <c r="W190" s="45" t="s">
        <v>148</v>
      </c>
      <c r="X190" s="62">
        <v>910100101</v>
      </c>
      <c r="Y190" s="98"/>
      <c r="Z190" s="23"/>
      <c r="AA190" s="23"/>
      <c r="AB190" s="23"/>
      <c r="AC190" s="23"/>
      <c r="AD190" s="23"/>
      <c r="AT190" s="35"/>
      <c r="AU190" s="35"/>
      <c r="AV190" s="35"/>
    </row>
    <row r="191" spans="2:48" ht="63.75" x14ac:dyDescent="0.2">
      <c r="B191" s="87" t="s">
        <v>459</v>
      </c>
      <c r="C191" s="44" t="s">
        <v>309</v>
      </c>
      <c r="D191" s="44" t="s">
        <v>310</v>
      </c>
      <c r="E191" s="44" t="s">
        <v>310</v>
      </c>
      <c r="F191" s="81" t="s">
        <v>530</v>
      </c>
      <c r="G191" s="44" t="s">
        <v>40</v>
      </c>
      <c r="H191" s="30" t="s">
        <v>168</v>
      </c>
      <c r="I191" s="30">
        <v>100</v>
      </c>
      <c r="J191" s="44" t="s">
        <v>42</v>
      </c>
      <c r="K191" s="29" t="s">
        <v>488</v>
      </c>
      <c r="L191" s="44" t="s">
        <v>489</v>
      </c>
      <c r="M191" s="44"/>
      <c r="N191" s="63" t="s">
        <v>473</v>
      </c>
      <c r="O191" s="100" t="s">
        <v>534</v>
      </c>
      <c r="P191" s="44"/>
      <c r="Q191" s="46"/>
      <c r="R191" s="47">
        <v>22332</v>
      </c>
      <c r="S191" s="61">
        <v>22332</v>
      </c>
      <c r="T191" s="61">
        <f t="shared" si="6"/>
        <v>25011.840000000004</v>
      </c>
      <c r="U191" s="44"/>
      <c r="V191" s="31"/>
      <c r="W191" s="45" t="s">
        <v>148</v>
      </c>
      <c r="X191" s="62">
        <v>910100101</v>
      </c>
      <c r="Y191" s="98"/>
      <c r="Z191" s="23"/>
      <c r="AA191" s="23"/>
      <c r="AB191" s="23"/>
      <c r="AC191" s="23"/>
      <c r="AD191" s="23"/>
      <c r="AT191" s="35"/>
      <c r="AU191" s="35"/>
      <c r="AV191" s="35"/>
    </row>
    <row r="192" spans="2:48" ht="51" x14ac:dyDescent="0.2">
      <c r="B192" s="87" t="s">
        <v>460</v>
      </c>
      <c r="C192" s="44" t="s">
        <v>313</v>
      </c>
      <c r="D192" s="44" t="s">
        <v>314</v>
      </c>
      <c r="E192" s="44" t="s">
        <v>314</v>
      </c>
      <c r="F192" s="44" t="s">
        <v>315</v>
      </c>
      <c r="G192" s="44" t="s">
        <v>40</v>
      </c>
      <c r="H192" s="30" t="s">
        <v>64</v>
      </c>
      <c r="I192" s="30">
        <v>100</v>
      </c>
      <c r="J192" s="44" t="s">
        <v>42</v>
      </c>
      <c r="K192" s="29" t="s">
        <v>488</v>
      </c>
      <c r="L192" s="44" t="s">
        <v>489</v>
      </c>
      <c r="M192" s="44"/>
      <c r="N192" s="63" t="s">
        <v>473</v>
      </c>
      <c r="O192" s="100" t="s">
        <v>534</v>
      </c>
      <c r="P192" s="44"/>
      <c r="Q192" s="46"/>
      <c r="R192" s="47">
        <v>3494320</v>
      </c>
      <c r="S192" s="61">
        <v>3494320</v>
      </c>
      <c r="T192" s="61">
        <f t="shared" si="6"/>
        <v>3913638.4000000004</v>
      </c>
      <c r="U192" s="44"/>
      <c r="V192" s="31"/>
      <c r="W192" s="45" t="s">
        <v>148</v>
      </c>
      <c r="X192" s="62">
        <v>806103102</v>
      </c>
      <c r="Y192" s="98"/>
      <c r="Z192" s="23"/>
      <c r="AA192" s="23"/>
      <c r="AB192" s="23"/>
      <c r="AC192" s="23"/>
      <c r="AD192" s="23"/>
      <c r="AT192" s="35"/>
      <c r="AU192" s="35"/>
      <c r="AV192" s="35"/>
    </row>
    <row r="193" spans="2:48" ht="63.75" x14ac:dyDescent="0.2">
      <c r="B193" s="101" t="s">
        <v>461</v>
      </c>
      <c r="C193" s="37" t="s">
        <v>268</v>
      </c>
      <c r="D193" s="37" t="s">
        <v>269</v>
      </c>
      <c r="E193" s="37" t="s">
        <v>269</v>
      </c>
      <c r="F193" s="37" t="s">
        <v>316</v>
      </c>
      <c r="G193" s="37" t="s">
        <v>40</v>
      </c>
      <c r="H193" s="27" t="s">
        <v>177</v>
      </c>
      <c r="I193" s="27">
        <v>100</v>
      </c>
      <c r="J193" s="32" t="s">
        <v>42</v>
      </c>
      <c r="K193" s="32" t="s">
        <v>488</v>
      </c>
      <c r="L193" s="37" t="s">
        <v>489</v>
      </c>
      <c r="M193" s="37"/>
      <c r="N193" s="37" t="s">
        <v>473</v>
      </c>
      <c r="O193" s="100" t="s">
        <v>534</v>
      </c>
      <c r="P193" s="37"/>
      <c r="Q193" s="42"/>
      <c r="R193" s="42">
        <v>44664082</v>
      </c>
      <c r="S193" s="42">
        <v>44664082</v>
      </c>
      <c r="T193" s="42">
        <f t="shared" si="6"/>
        <v>50023771.840000004</v>
      </c>
      <c r="U193" s="37"/>
      <c r="V193" s="28"/>
      <c r="W193" s="43" t="s">
        <v>148</v>
      </c>
      <c r="X193" s="36">
        <v>711100100</v>
      </c>
      <c r="Y193" s="98"/>
      <c r="Z193" s="23"/>
      <c r="AA193" s="23"/>
      <c r="AB193" s="23"/>
      <c r="AC193" s="23"/>
      <c r="AD193" s="23"/>
      <c r="AT193" s="35"/>
      <c r="AU193" s="35"/>
      <c r="AV193" s="35"/>
    </row>
    <row r="194" spans="2:48" ht="51" x14ac:dyDescent="0.2">
      <c r="B194" s="87" t="s">
        <v>462</v>
      </c>
      <c r="C194" s="44" t="s">
        <v>317</v>
      </c>
      <c r="D194" s="44" t="s">
        <v>318</v>
      </c>
      <c r="E194" s="44" t="s">
        <v>318</v>
      </c>
      <c r="F194" s="44" t="s">
        <v>319</v>
      </c>
      <c r="G194" s="44" t="s">
        <v>40</v>
      </c>
      <c r="H194" s="30" t="s">
        <v>168</v>
      </c>
      <c r="I194" s="30">
        <v>100</v>
      </c>
      <c r="J194" s="44" t="s">
        <v>42</v>
      </c>
      <c r="K194" s="29" t="s">
        <v>488</v>
      </c>
      <c r="L194" s="44" t="s">
        <v>489</v>
      </c>
      <c r="M194" s="44"/>
      <c r="N194" s="63" t="s">
        <v>473</v>
      </c>
      <c r="O194" s="100" t="s">
        <v>534</v>
      </c>
      <c r="P194" s="44"/>
      <c r="Q194" s="46"/>
      <c r="R194" s="47">
        <v>527966</v>
      </c>
      <c r="S194" s="61">
        <v>527966</v>
      </c>
      <c r="T194" s="61">
        <f t="shared" si="6"/>
        <v>591321.92000000004</v>
      </c>
      <c r="U194" s="44"/>
      <c r="V194" s="31"/>
      <c r="W194" s="45" t="s">
        <v>45</v>
      </c>
      <c r="X194" s="62">
        <v>825100100</v>
      </c>
      <c r="Y194" s="98"/>
      <c r="Z194" s="23"/>
      <c r="AA194" s="23"/>
      <c r="AB194" s="23"/>
      <c r="AC194" s="23"/>
      <c r="AD194" s="23"/>
      <c r="AT194" s="35"/>
      <c r="AU194" s="35"/>
      <c r="AV194" s="35"/>
    </row>
    <row r="195" spans="2:48" ht="63.75" x14ac:dyDescent="0.2">
      <c r="B195" s="101" t="s">
        <v>463</v>
      </c>
      <c r="C195" s="37" t="s">
        <v>320</v>
      </c>
      <c r="D195" s="37" t="s">
        <v>321</v>
      </c>
      <c r="E195" s="37" t="s">
        <v>321</v>
      </c>
      <c r="F195" s="37" t="s">
        <v>322</v>
      </c>
      <c r="G195" s="37" t="s">
        <v>40</v>
      </c>
      <c r="H195" s="27" t="s">
        <v>168</v>
      </c>
      <c r="I195" s="27">
        <v>100</v>
      </c>
      <c r="J195" s="37" t="s">
        <v>42</v>
      </c>
      <c r="K195" s="32" t="s">
        <v>488</v>
      </c>
      <c r="L195" s="37" t="s">
        <v>489</v>
      </c>
      <c r="M195" s="37"/>
      <c r="N195" s="37" t="s">
        <v>473</v>
      </c>
      <c r="O195" s="100" t="s">
        <v>534</v>
      </c>
      <c r="P195" s="37"/>
      <c r="Q195" s="38"/>
      <c r="R195" s="41">
        <v>40878193.993000001</v>
      </c>
      <c r="S195" s="41">
        <v>40878193.993000001</v>
      </c>
      <c r="T195" s="42">
        <f t="shared" si="6"/>
        <v>45783577.272160009</v>
      </c>
      <c r="U195" s="37"/>
      <c r="V195" s="28"/>
      <c r="W195" s="43" t="s">
        <v>45</v>
      </c>
      <c r="X195" s="36">
        <v>708100102</v>
      </c>
      <c r="Y195" s="98"/>
      <c r="Z195" s="23"/>
      <c r="AA195" s="23"/>
      <c r="AB195" s="23"/>
      <c r="AC195" s="23"/>
      <c r="AD195" s="23"/>
      <c r="AT195" s="35"/>
      <c r="AU195" s="35"/>
      <c r="AV195" s="35"/>
    </row>
    <row r="196" spans="2:48" ht="51" x14ac:dyDescent="0.2">
      <c r="B196" s="101" t="s">
        <v>464</v>
      </c>
      <c r="C196" s="37" t="s">
        <v>323</v>
      </c>
      <c r="D196" s="37" t="s">
        <v>324</v>
      </c>
      <c r="E196" s="37" t="s">
        <v>324</v>
      </c>
      <c r="F196" s="37" t="s">
        <v>325</v>
      </c>
      <c r="G196" s="37" t="s">
        <v>40</v>
      </c>
      <c r="H196" s="27" t="s">
        <v>168</v>
      </c>
      <c r="I196" s="27">
        <v>100</v>
      </c>
      <c r="J196" s="37" t="s">
        <v>42</v>
      </c>
      <c r="K196" s="32" t="s">
        <v>488</v>
      </c>
      <c r="L196" s="37" t="s">
        <v>489</v>
      </c>
      <c r="M196" s="37"/>
      <c r="N196" s="37" t="s">
        <v>473</v>
      </c>
      <c r="O196" s="100" t="s">
        <v>534</v>
      </c>
      <c r="P196" s="37"/>
      <c r="Q196" s="38"/>
      <c r="R196" s="39">
        <v>7709063.96</v>
      </c>
      <c r="S196" s="39">
        <v>7709063.96</v>
      </c>
      <c r="T196" s="42">
        <f t="shared" si="6"/>
        <v>8634151.6352000013</v>
      </c>
      <c r="U196" s="37"/>
      <c r="V196" s="28"/>
      <c r="W196" s="43" t="s">
        <v>45</v>
      </c>
      <c r="X196" s="36">
        <v>204100102</v>
      </c>
      <c r="Y196" s="98"/>
      <c r="Z196" s="23"/>
      <c r="AA196" s="23"/>
      <c r="AB196" s="23"/>
      <c r="AC196" s="23"/>
      <c r="AD196" s="23"/>
      <c r="AT196" s="35"/>
      <c r="AU196" s="35"/>
      <c r="AV196" s="35"/>
    </row>
    <row r="197" spans="2:48" ht="51" x14ac:dyDescent="0.2">
      <c r="B197" s="101" t="s">
        <v>465</v>
      </c>
      <c r="C197" s="37" t="s">
        <v>323</v>
      </c>
      <c r="D197" s="37" t="s">
        <v>324</v>
      </c>
      <c r="E197" s="37" t="s">
        <v>324</v>
      </c>
      <c r="F197" s="37" t="s">
        <v>325</v>
      </c>
      <c r="G197" s="37" t="s">
        <v>40</v>
      </c>
      <c r="H197" s="27" t="s">
        <v>168</v>
      </c>
      <c r="I197" s="27">
        <v>100</v>
      </c>
      <c r="J197" s="37" t="s">
        <v>42</v>
      </c>
      <c r="K197" s="32" t="s">
        <v>488</v>
      </c>
      <c r="L197" s="37" t="s">
        <v>489</v>
      </c>
      <c r="M197" s="37"/>
      <c r="N197" s="37" t="s">
        <v>473</v>
      </c>
      <c r="O197" s="100" t="s">
        <v>534</v>
      </c>
      <c r="P197" s="37"/>
      <c r="Q197" s="38"/>
      <c r="R197" s="41">
        <v>339695.16100000002</v>
      </c>
      <c r="S197" s="41">
        <v>339695.16100000002</v>
      </c>
      <c r="T197" s="42">
        <f t="shared" si="6"/>
        <v>380458.58032000007</v>
      </c>
      <c r="U197" s="37"/>
      <c r="V197" s="28"/>
      <c r="W197" s="43" t="s">
        <v>45</v>
      </c>
      <c r="X197" s="36">
        <v>204100102</v>
      </c>
      <c r="Y197" s="98"/>
      <c r="Z197" s="23"/>
      <c r="AA197" s="23"/>
      <c r="AB197" s="23"/>
      <c r="AC197" s="23"/>
      <c r="AD197" s="23"/>
      <c r="AT197" s="35"/>
      <c r="AU197" s="35"/>
      <c r="AV197" s="35"/>
    </row>
    <row r="198" spans="2:48" ht="51" x14ac:dyDescent="0.2">
      <c r="B198" s="101" t="s">
        <v>466</v>
      </c>
      <c r="C198" s="37" t="s">
        <v>323</v>
      </c>
      <c r="D198" s="37" t="s">
        <v>324</v>
      </c>
      <c r="E198" s="37" t="s">
        <v>324</v>
      </c>
      <c r="F198" s="37" t="s">
        <v>325</v>
      </c>
      <c r="G198" s="37" t="s">
        <v>40</v>
      </c>
      <c r="H198" s="27" t="s">
        <v>168</v>
      </c>
      <c r="I198" s="27">
        <v>100</v>
      </c>
      <c r="J198" s="37" t="s">
        <v>42</v>
      </c>
      <c r="K198" s="32" t="s">
        <v>488</v>
      </c>
      <c r="L198" s="37" t="s">
        <v>489</v>
      </c>
      <c r="M198" s="37"/>
      <c r="N198" s="37" t="s">
        <v>473</v>
      </c>
      <c r="O198" s="100" t="s">
        <v>534</v>
      </c>
      <c r="P198" s="37"/>
      <c r="Q198" s="38"/>
      <c r="R198" s="41">
        <v>409084.17599999998</v>
      </c>
      <c r="S198" s="41">
        <v>409084.17599999998</v>
      </c>
      <c r="T198" s="42">
        <f t="shared" si="6"/>
        <v>458174.27712000004</v>
      </c>
      <c r="U198" s="37"/>
      <c r="V198" s="28"/>
      <c r="W198" s="43" t="s">
        <v>45</v>
      </c>
      <c r="X198" s="36">
        <v>204100102</v>
      </c>
      <c r="Y198" s="98"/>
      <c r="Z198" s="23"/>
      <c r="AA198" s="23"/>
      <c r="AB198" s="23"/>
      <c r="AC198" s="23"/>
      <c r="AD198" s="23"/>
      <c r="AT198" s="35"/>
      <c r="AU198" s="35"/>
      <c r="AV198" s="35"/>
    </row>
    <row r="199" spans="2:48" ht="51" x14ac:dyDescent="0.2">
      <c r="B199" s="101" t="s">
        <v>467</v>
      </c>
      <c r="C199" s="37" t="s">
        <v>323</v>
      </c>
      <c r="D199" s="37" t="s">
        <v>324</v>
      </c>
      <c r="E199" s="37" t="s">
        <v>324</v>
      </c>
      <c r="F199" s="37" t="s">
        <v>325</v>
      </c>
      <c r="G199" s="37" t="s">
        <v>40</v>
      </c>
      <c r="H199" s="27" t="s">
        <v>168</v>
      </c>
      <c r="I199" s="27">
        <v>100</v>
      </c>
      <c r="J199" s="37" t="s">
        <v>42</v>
      </c>
      <c r="K199" s="32" t="s">
        <v>488</v>
      </c>
      <c r="L199" s="37" t="s">
        <v>489</v>
      </c>
      <c r="M199" s="37"/>
      <c r="N199" s="37" t="s">
        <v>476</v>
      </c>
      <c r="O199" s="38" t="s">
        <v>534</v>
      </c>
      <c r="P199" s="37"/>
      <c r="Q199" s="38"/>
      <c r="R199" s="41">
        <v>42898.072999999997</v>
      </c>
      <c r="S199" s="41">
        <v>42898.072999999997</v>
      </c>
      <c r="T199" s="42">
        <f t="shared" si="6"/>
        <v>48045.841760000003</v>
      </c>
      <c r="U199" s="37"/>
      <c r="V199" s="28"/>
      <c r="W199" s="43" t="s">
        <v>45</v>
      </c>
      <c r="X199" s="36">
        <v>204100102</v>
      </c>
      <c r="Y199" s="98"/>
      <c r="Z199" s="23"/>
      <c r="AA199" s="23"/>
      <c r="AB199" s="23"/>
      <c r="AC199" s="23"/>
      <c r="AD199" s="23"/>
      <c r="AT199" s="35"/>
      <c r="AU199" s="35"/>
      <c r="AV199" s="35"/>
    </row>
    <row r="200" spans="2:48" ht="51" x14ac:dyDescent="0.2">
      <c r="B200" s="101" t="s">
        <v>468</v>
      </c>
      <c r="C200" s="37" t="s">
        <v>323</v>
      </c>
      <c r="D200" s="37" t="s">
        <v>324</v>
      </c>
      <c r="E200" s="37" t="s">
        <v>324</v>
      </c>
      <c r="F200" s="37" t="s">
        <v>325</v>
      </c>
      <c r="G200" s="37" t="s">
        <v>40</v>
      </c>
      <c r="H200" s="27" t="s">
        <v>168</v>
      </c>
      <c r="I200" s="27">
        <v>100</v>
      </c>
      <c r="J200" s="37" t="s">
        <v>42</v>
      </c>
      <c r="K200" s="32" t="s">
        <v>488</v>
      </c>
      <c r="L200" s="37" t="s">
        <v>489</v>
      </c>
      <c r="M200" s="37"/>
      <c r="N200" s="37" t="s">
        <v>473</v>
      </c>
      <c r="O200" s="100" t="s">
        <v>534</v>
      </c>
      <c r="P200" s="37"/>
      <c r="Q200" s="38"/>
      <c r="R200" s="41">
        <v>97850.388000000006</v>
      </c>
      <c r="S200" s="41">
        <v>97850.388000000006</v>
      </c>
      <c r="T200" s="42">
        <f t="shared" si="6"/>
        <v>109592.43456000002</v>
      </c>
      <c r="U200" s="37"/>
      <c r="V200" s="28"/>
      <c r="W200" s="43" t="s">
        <v>45</v>
      </c>
      <c r="X200" s="36">
        <v>204100102</v>
      </c>
      <c r="Y200" s="98"/>
      <c r="Z200" s="23"/>
      <c r="AA200" s="23"/>
      <c r="AB200" s="23"/>
      <c r="AC200" s="23"/>
      <c r="AD200" s="23"/>
      <c r="AT200" s="35"/>
      <c r="AU200" s="35"/>
      <c r="AV200" s="35"/>
    </row>
    <row r="201" spans="2:48" ht="51" x14ac:dyDescent="0.2">
      <c r="B201" s="101" t="s">
        <v>469</v>
      </c>
      <c r="C201" s="37" t="s">
        <v>323</v>
      </c>
      <c r="D201" s="37" t="s">
        <v>324</v>
      </c>
      <c r="E201" s="37" t="s">
        <v>324</v>
      </c>
      <c r="F201" s="37" t="s">
        <v>325</v>
      </c>
      <c r="G201" s="37" t="s">
        <v>40</v>
      </c>
      <c r="H201" s="27" t="s">
        <v>168</v>
      </c>
      <c r="I201" s="27">
        <v>100</v>
      </c>
      <c r="J201" s="37" t="s">
        <v>42</v>
      </c>
      <c r="K201" s="32" t="s">
        <v>488</v>
      </c>
      <c r="L201" s="37" t="s">
        <v>489</v>
      </c>
      <c r="M201" s="37"/>
      <c r="N201" s="37" t="s">
        <v>473</v>
      </c>
      <c r="O201" s="100" t="s">
        <v>534</v>
      </c>
      <c r="P201" s="37"/>
      <c r="Q201" s="38"/>
      <c r="R201" s="41">
        <v>433945.85800000001</v>
      </c>
      <c r="S201" s="41">
        <v>433945.85800000001</v>
      </c>
      <c r="T201" s="42">
        <f t="shared" si="6"/>
        <v>486019.36096000008</v>
      </c>
      <c r="U201" s="37"/>
      <c r="V201" s="28"/>
      <c r="W201" s="43" t="s">
        <v>45</v>
      </c>
      <c r="X201" s="36">
        <v>204100102</v>
      </c>
      <c r="Y201" s="98"/>
      <c r="Z201" s="23"/>
      <c r="AA201" s="23"/>
      <c r="AB201" s="23"/>
      <c r="AC201" s="23"/>
      <c r="AD201" s="23"/>
      <c r="AT201" s="35"/>
      <c r="AU201" s="35"/>
      <c r="AV201" s="35"/>
    </row>
    <row r="202" spans="2:48" ht="51" x14ac:dyDescent="0.2">
      <c r="B202" s="101" t="s">
        <v>470</v>
      </c>
      <c r="C202" s="37" t="s">
        <v>323</v>
      </c>
      <c r="D202" s="37" t="s">
        <v>324</v>
      </c>
      <c r="E202" s="37" t="s">
        <v>324</v>
      </c>
      <c r="F202" s="37" t="s">
        <v>325</v>
      </c>
      <c r="G202" s="37" t="s">
        <v>40</v>
      </c>
      <c r="H202" s="27" t="s">
        <v>168</v>
      </c>
      <c r="I202" s="27">
        <v>100</v>
      </c>
      <c r="J202" s="37" t="s">
        <v>42</v>
      </c>
      <c r="K202" s="32" t="s">
        <v>488</v>
      </c>
      <c r="L202" s="37" t="s">
        <v>489</v>
      </c>
      <c r="M202" s="37"/>
      <c r="N202" s="37" t="s">
        <v>473</v>
      </c>
      <c r="O202" s="100" t="s">
        <v>534</v>
      </c>
      <c r="P202" s="37"/>
      <c r="Q202" s="38"/>
      <c r="R202" s="42">
        <v>782138</v>
      </c>
      <c r="S202" s="42">
        <v>782138</v>
      </c>
      <c r="T202" s="42">
        <f t="shared" si="6"/>
        <v>875994.56</v>
      </c>
      <c r="U202" s="37"/>
      <c r="V202" s="28"/>
      <c r="W202" s="43" t="s">
        <v>45</v>
      </c>
      <c r="X202" s="36">
        <v>204100102</v>
      </c>
      <c r="Y202" s="98"/>
      <c r="Z202" s="23"/>
      <c r="AA202" s="23"/>
      <c r="AB202" s="23"/>
      <c r="AC202" s="23"/>
      <c r="AD202" s="23"/>
      <c r="AT202" s="35"/>
      <c r="AU202" s="35"/>
      <c r="AV202" s="35"/>
    </row>
    <row r="203" spans="2:48" ht="51" x14ac:dyDescent="0.2">
      <c r="B203" s="87" t="s">
        <v>471</v>
      </c>
      <c r="C203" s="44" t="s">
        <v>326</v>
      </c>
      <c r="D203" s="44" t="s">
        <v>327</v>
      </c>
      <c r="E203" s="44" t="s">
        <v>327</v>
      </c>
      <c r="F203" s="44" t="s">
        <v>328</v>
      </c>
      <c r="G203" s="44" t="s">
        <v>58</v>
      </c>
      <c r="H203" s="30"/>
      <c r="I203" s="30">
        <v>100</v>
      </c>
      <c r="J203" s="44" t="s">
        <v>42</v>
      </c>
      <c r="K203" s="29" t="s">
        <v>488</v>
      </c>
      <c r="L203" s="44" t="s">
        <v>489</v>
      </c>
      <c r="M203" s="44"/>
      <c r="N203" s="63" t="s">
        <v>473</v>
      </c>
      <c r="O203" s="100" t="s">
        <v>534</v>
      </c>
      <c r="P203" s="44"/>
      <c r="Q203" s="46"/>
      <c r="R203" s="47">
        <v>2743000</v>
      </c>
      <c r="S203" s="47">
        <v>2743000</v>
      </c>
      <c r="T203" s="61">
        <f t="shared" si="6"/>
        <v>3072160.0000000005</v>
      </c>
      <c r="U203" s="44"/>
      <c r="V203" s="31"/>
      <c r="W203" s="45" t="s">
        <v>152</v>
      </c>
      <c r="X203" s="62">
        <v>826101102</v>
      </c>
      <c r="Y203" s="98"/>
      <c r="Z203" s="23"/>
      <c r="AA203" s="23"/>
      <c r="AB203" s="23"/>
      <c r="AC203" s="23"/>
      <c r="AD203" s="23"/>
      <c r="AT203" s="35"/>
      <c r="AU203" s="35"/>
      <c r="AV203" s="35"/>
    </row>
    <row r="204" spans="2:48" ht="51" x14ac:dyDescent="0.2">
      <c r="B204" s="87" t="s">
        <v>472</v>
      </c>
      <c r="C204" s="44" t="s">
        <v>326</v>
      </c>
      <c r="D204" s="44" t="s">
        <v>327</v>
      </c>
      <c r="E204" s="44" t="s">
        <v>327</v>
      </c>
      <c r="F204" s="44" t="s">
        <v>329</v>
      </c>
      <c r="G204" s="44" t="s">
        <v>58</v>
      </c>
      <c r="H204" s="30"/>
      <c r="I204" s="30">
        <v>100</v>
      </c>
      <c r="J204" s="44" t="s">
        <v>42</v>
      </c>
      <c r="K204" s="29" t="s">
        <v>488</v>
      </c>
      <c r="L204" s="44" t="s">
        <v>489</v>
      </c>
      <c r="M204" s="44"/>
      <c r="N204" s="63" t="s">
        <v>473</v>
      </c>
      <c r="O204" s="100" t="s">
        <v>534</v>
      </c>
      <c r="P204" s="44"/>
      <c r="Q204" s="46"/>
      <c r="R204" s="47">
        <v>852350</v>
      </c>
      <c r="S204" s="47">
        <v>852350</v>
      </c>
      <c r="T204" s="61">
        <f t="shared" si="6"/>
        <v>954632.00000000012</v>
      </c>
      <c r="U204" s="44"/>
      <c r="V204" s="31"/>
      <c r="W204" s="45" t="s">
        <v>152</v>
      </c>
      <c r="X204" s="62">
        <v>826101102</v>
      </c>
      <c r="Y204" s="98"/>
      <c r="Z204" s="23"/>
      <c r="AA204" s="23"/>
      <c r="AB204" s="23"/>
      <c r="AC204" s="23"/>
      <c r="AD204" s="23"/>
      <c r="AT204" s="35"/>
      <c r="AU204" s="35"/>
      <c r="AV204" s="35"/>
    </row>
    <row r="205" spans="2:48" x14ac:dyDescent="0.2">
      <c r="B205" s="16" t="s">
        <v>17</v>
      </c>
      <c r="C205" s="17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97">
        <f>SUM(S65:S204)</f>
        <v>410473529.116</v>
      </c>
      <c r="T205" s="97">
        <f>SUM(T65:T204)</f>
        <v>451229651.36787981</v>
      </c>
      <c r="U205" s="11"/>
      <c r="V205" s="11"/>
      <c r="W205" s="23"/>
      <c r="X205" s="23"/>
      <c r="Y205" s="23"/>
      <c r="Z205" s="23"/>
      <c r="AA205" s="23"/>
      <c r="AB205" s="23"/>
      <c r="AC205" s="23"/>
      <c r="AD205" s="23"/>
      <c r="AT205" s="35"/>
      <c r="AU205" s="35"/>
      <c r="AV205" s="35"/>
    </row>
    <row r="206" spans="2:48" x14ac:dyDescent="0.2">
      <c r="B206" s="16"/>
      <c r="C206" s="17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8"/>
      <c r="U206" s="11"/>
      <c r="V206" s="11"/>
      <c r="W206" s="23"/>
      <c r="X206" s="23"/>
      <c r="Y206" s="23"/>
      <c r="Z206" s="23"/>
      <c r="AA206" s="23"/>
      <c r="AB206" s="23"/>
      <c r="AC206" s="23"/>
      <c r="AD206" s="23"/>
      <c r="AT206" s="35"/>
      <c r="AU206" s="35"/>
      <c r="AV206" s="35"/>
    </row>
    <row r="207" spans="2:48" x14ac:dyDescent="0.2">
      <c r="B207" s="20" t="s">
        <v>18</v>
      </c>
      <c r="C207" s="8"/>
      <c r="D207" s="15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03">
        <f>S52+S63+S205</f>
        <v>2570193193.4810009</v>
      </c>
      <c r="T207" s="104">
        <f>T52+T63+T205</f>
        <v>2870115675.4566798</v>
      </c>
      <c r="U207" s="11"/>
      <c r="V207" s="11"/>
      <c r="W207" s="23"/>
      <c r="X207" s="23"/>
      <c r="Y207" s="23"/>
      <c r="Z207" s="23"/>
      <c r="AA207" s="23"/>
      <c r="AB207" s="23"/>
      <c r="AC207" s="23"/>
      <c r="AD207" s="23"/>
      <c r="AT207" s="35"/>
      <c r="AU207" s="35"/>
      <c r="AV207" s="35"/>
    </row>
    <row r="208" spans="2:48" x14ac:dyDescent="0.2"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10" spans="2:14" ht="18.75" x14ac:dyDescent="0.3">
      <c r="B210" s="102" t="s">
        <v>520</v>
      </c>
      <c r="G210" s="102" t="s">
        <v>522</v>
      </c>
      <c r="N210" s="102" t="s">
        <v>533</v>
      </c>
    </row>
    <row r="211" spans="2:14" ht="18.75" x14ac:dyDescent="0.3">
      <c r="B211" s="102"/>
      <c r="G211" s="102"/>
      <c r="N211" s="102"/>
    </row>
    <row r="212" spans="2:14" ht="18.75" x14ac:dyDescent="0.3">
      <c r="B212" s="102"/>
      <c r="G212" s="102"/>
      <c r="N212" s="102"/>
    </row>
    <row r="213" spans="2:14" ht="18.75" x14ac:dyDescent="0.3">
      <c r="B213" s="102" t="s">
        <v>521</v>
      </c>
      <c r="G213" s="102" t="s">
        <v>523</v>
      </c>
    </row>
  </sheetData>
  <autoFilter ref="A9:AV9"/>
  <mergeCells count="23">
    <mergeCell ref="C4:E4"/>
    <mergeCell ref="D6:D7"/>
    <mergeCell ref="E6:E7"/>
    <mergeCell ref="P6:P7"/>
    <mergeCell ref="K6:K7"/>
    <mergeCell ref="M6:M7"/>
    <mergeCell ref="N6:N7"/>
    <mergeCell ref="O6:O7"/>
    <mergeCell ref="F5:AG5"/>
    <mergeCell ref="V6:V7"/>
    <mergeCell ref="Q6:Q7"/>
    <mergeCell ref="R6:R7"/>
    <mergeCell ref="F6:F7"/>
    <mergeCell ref="G6:G7"/>
    <mergeCell ref="L6:L7"/>
    <mergeCell ref="U6:U7"/>
    <mergeCell ref="B6:B7"/>
    <mergeCell ref="I6:I7"/>
    <mergeCell ref="J6:J7"/>
    <mergeCell ref="S6:S7"/>
    <mergeCell ref="T6:T7"/>
    <mergeCell ref="C6:C7"/>
    <mergeCell ref="H6:H7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zoomScale="85" zoomScaleNormal="85" zoomScaleSheetLayoutView="70" workbookViewId="0"/>
  </sheetViews>
  <sheetFormatPr defaultRowHeight="12.75" x14ac:dyDescent="0.2"/>
  <cols>
    <col min="1" max="1" width="6" style="1" customWidth="1"/>
    <col min="2" max="2" width="5.140625" style="22" customWidth="1"/>
    <col min="3" max="3" width="5.28515625" style="22" customWidth="1"/>
    <col min="4" max="4" width="11.42578125" style="1" customWidth="1"/>
    <col min="5" max="5" width="19.140625" style="179" customWidth="1"/>
    <col min="6" max="6" width="24.5703125" style="179" customWidth="1"/>
    <col min="7" max="7" width="7" style="1" customWidth="1"/>
    <col min="8" max="8" width="6.5703125" style="1" customWidth="1"/>
    <col min="9" max="9" width="13" style="1" customWidth="1"/>
    <col min="10" max="10" width="14.7109375" style="1" customWidth="1"/>
    <col min="11" max="11" width="12.5703125" style="1" customWidth="1"/>
    <col min="12" max="12" width="5.5703125" style="1" customWidth="1"/>
    <col min="13" max="13" width="5.140625" style="1" customWidth="1"/>
    <col min="14" max="16" width="15.85546875" style="106" customWidth="1"/>
    <col min="17" max="17" width="6.85546875" style="106" customWidth="1"/>
    <col min="18" max="18" width="15.140625" style="106" customWidth="1"/>
    <col min="19" max="19" width="15.5703125" style="106" customWidth="1"/>
    <col min="20" max="20" width="5.85546875" style="1" customWidth="1"/>
    <col min="21" max="21" width="12.5703125" style="50" customWidth="1"/>
    <col min="22" max="22" width="13.5703125" style="50" customWidth="1"/>
    <col min="23" max="23" width="14.28515625" style="50" customWidth="1"/>
    <col min="24" max="16384" width="9.140625" style="50"/>
  </cols>
  <sheetData>
    <row r="1" spans="1:20" x14ac:dyDescent="0.2">
      <c r="T1" s="144"/>
    </row>
    <row r="2" spans="1:20" ht="15.75" x14ac:dyDescent="0.25">
      <c r="A2" s="189" t="s">
        <v>629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ht="16.5" thickBot="1" x14ac:dyDescent="0.3">
      <c r="A3" s="180"/>
      <c r="B3" s="180"/>
      <c r="C3" s="180"/>
      <c r="D3" s="180"/>
      <c r="E3" s="131"/>
      <c r="F3" s="131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ht="15.75" customHeight="1" x14ac:dyDescent="0.25">
      <c r="A4" s="180"/>
      <c r="B4" s="180"/>
      <c r="C4" s="180"/>
      <c r="D4" s="180"/>
      <c r="E4" s="131"/>
      <c r="F4" s="131"/>
      <c r="G4" s="180"/>
      <c r="H4" s="180"/>
      <c r="I4" s="180"/>
      <c r="J4" s="180"/>
      <c r="L4" s="209" t="s">
        <v>630</v>
      </c>
      <c r="M4" s="210"/>
      <c r="N4" s="210"/>
      <c r="O4" s="210"/>
      <c r="P4" s="210"/>
      <c r="Q4" s="210"/>
      <c r="R4" s="210"/>
      <c r="S4" s="210"/>
      <c r="T4" s="211"/>
    </row>
    <row r="5" spans="1:20" ht="16.5" thickBot="1" x14ac:dyDescent="0.3">
      <c r="A5" s="107" t="s">
        <v>541</v>
      </c>
      <c r="E5" s="134"/>
      <c r="G5" s="22"/>
      <c r="H5" s="22"/>
      <c r="I5" s="22"/>
      <c r="J5" s="22"/>
      <c r="L5" s="212"/>
      <c r="M5" s="213"/>
      <c r="N5" s="213"/>
      <c r="O5" s="213"/>
      <c r="P5" s="213"/>
      <c r="Q5" s="213"/>
      <c r="R5" s="213"/>
      <c r="S5" s="213"/>
      <c r="T5" s="214"/>
    </row>
    <row r="6" spans="1:20" ht="15.75" x14ac:dyDescent="0.25">
      <c r="A6" s="107" t="s">
        <v>542</v>
      </c>
      <c r="E6" s="134"/>
      <c r="F6" s="132"/>
      <c r="G6" s="21"/>
      <c r="H6" s="21"/>
      <c r="I6" s="21"/>
      <c r="J6" s="21"/>
      <c r="K6" s="174"/>
      <c r="L6" s="215" t="s">
        <v>631</v>
      </c>
      <c r="M6" s="216"/>
      <c r="N6" s="216"/>
      <c r="O6" s="216"/>
      <c r="P6" s="216"/>
      <c r="Q6" s="216"/>
      <c r="R6" s="216"/>
      <c r="S6" s="216"/>
      <c r="T6" s="217"/>
    </row>
    <row r="7" spans="1:20" ht="15.75" customHeight="1" x14ac:dyDescent="0.25">
      <c r="A7" s="107"/>
      <c r="E7" s="134"/>
      <c r="F7" s="132"/>
      <c r="G7" s="21"/>
      <c r="H7" s="21"/>
      <c r="I7" s="21"/>
      <c r="J7" s="21"/>
      <c r="K7" s="175"/>
      <c r="L7" s="175"/>
      <c r="M7" s="175"/>
      <c r="N7" s="175"/>
      <c r="O7" s="175"/>
      <c r="P7" s="175"/>
      <c r="Q7" s="175"/>
      <c r="R7" s="175"/>
      <c r="S7" s="175"/>
      <c r="T7" s="175"/>
    </row>
    <row r="8" spans="1:20" ht="16.5" thickBot="1" x14ac:dyDescent="0.3">
      <c r="A8" s="108"/>
      <c r="E8" s="134"/>
      <c r="F8" s="13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32.25" customHeight="1" thickBot="1" x14ac:dyDescent="0.25">
      <c r="A9" s="195" t="s">
        <v>537</v>
      </c>
      <c r="B9" s="190" t="s">
        <v>544</v>
      </c>
      <c r="C9" s="190" t="s">
        <v>545</v>
      </c>
      <c r="D9" s="195" t="s">
        <v>539</v>
      </c>
      <c r="E9" s="195" t="s">
        <v>1</v>
      </c>
      <c r="F9" s="195" t="s">
        <v>3</v>
      </c>
      <c r="G9" s="190" t="s">
        <v>4</v>
      </c>
      <c r="H9" s="190" t="s">
        <v>561</v>
      </c>
      <c r="I9" s="190" t="s">
        <v>562</v>
      </c>
      <c r="J9" s="195" t="s">
        <v>543</v>
      </c>
      <c r="K9" s="195" t="s">
        <v>24</v>
      </c>
      <c r="L9" s="190" t="s">
        <v>560</v>
      </c>
      <c r="M9" s="190" t="s">
        <v>23</v>
      </c>
      <c r="N9" s="200" t="s">
        <v>602</v>
      </c>
      <c r="O9" s="201"/>
      <c r="P9" s="202"/>
      <c r="Q9" s="193" t="s">
        <v>603</v>
      </c>
      <c r="R9" s="198" t="s">
        <v>9</v>
      </c>
      <c r="S9" s="198" t="s">
        <v>540</v>
      </c>
      <c r="T9" s="190" t="s">
        <v>536</v>
      </c>
    </row>
    <row r="10" spans="1:20" ht="169.5" customHeight="1" thickBot="1" x14ac:dyDescent="0.25">
      <c r="A10" s="196"/>
      <c r="B10" s="191"/>
      <c r="C10" s="191"/>
      <c r="D10" s="196"/>
      <c r="E10" s="197"/>
      <c r="F10" s="196"/>
      <c r="G10" s="191"/>
      <c r="H10" s="191"/>
      <c r="I10" s="191"/>
      <c r="J10" s="197"/>
      <c r="K10" s="197"/>
      <c r="L10" s="191"/>
      <c r="M10" s="192"/>
      <c r="N10" s="143" t="s">
        <v>549</v>
      </c>
      <c r="O10" s="143" t="s">
        <v>550</v>
      </c>
      <c r="P10" s="143" t="s">
        <v>624</v>
      </c>
      <c r="Q10" s="194"/>
      <c r="R10" s="199"/>
      <c r="S10" s="199"/>
      <c r="T10" s="192"/>
    </row>
    <row r="11" spans="1:20" s="136" customFormat="1" ht="15" customHeight="1" thickBot="1" x14ac:dyDescent="0.25">
      <c r="A11" s="111">
        <v>1</v>
      </c>
      <c r="B11" s="112">
        <v>2</v>
      </c>
      <c r="C11" s="112" t="s">
        <v>546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  <c r="L11" s="111">
        <v>11</v>
      </c>
      <c r="M11" s="111">
        <v>12</v>
      </c>
      <c r="N11" s="218">
        <v>13</v>
      </c>
      <c r="O11" s="219"/>
      <c r="P11" s="220"/>
      <c r="Q11" s="111">
        <v>14</v>
      </c>
      <c r="R11" s="111">
        <v>15</v>
      </c>
      <c r="S11" s="111">
        <v>16</v>
      </c>
      <c r="T11" s="148">
        <v>17</v>
      </c>
    </row>
    <row r="12" spans="1:20" s="154" customFormat="1" ht="12.75" customHeight="1" x14ac:dyDescent="0.2">
      <c r="A12" s="203" t="s">
        <v>556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5"/>
    </row>
    <row r="13" spans="1:20" s="154" customFormat="1" ht="11.25" x14ac:dyDescent="0.2">
      <c r="A13" s="155" t="s">
        <v>557</v>
      </c>
      <c r="B13" s="156"/>
      <c r="C13" s="156"/>
      <c r="D13" s="150"/>
      <c r="E13" s="151"/>
      <c r="F13" s="157"/>
      <c r="G13" s="152"/>
      <c r="H13" s="158"/>
      <c r="I13" s="157"/>
      <c r="J13" s="158"/>
      <c r="K13" s="157"/>
      <c r="L13" s="157"/>
      <c r="M13" s="157"/>
      <c r="N13" s="159"/>
      <c r="O13" s="159"/>
      <c r="P13" s="159"/>
      <c r="Q13" s="159"/>
      <c r="R13" s="160">
        <v>0</v>
      </c>
      <c r="S13" s="160">
        <v>0</v>
      </c>
      <c r="T13" s="157"/>
    </row>
    <row r="14" spans="1:20" s="154" customFormat="1" ht="12.75" customHeight="1" x14ac:dyDescent="0.2">
      <c r="A14" s="206" t="s">
        <v>555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</row>
    <row r="15" spans="1:20" s="154" customFormat="1" ht="33.75" x14ac:dyDescent="0.2">
      <c r="A15" s="152" t="s">
        <v>553</v>
      </c>
      <c r="B15" s="176" t="s">
        <v>625</v>
      </c>
      <c r="C15" s="176" t="s">
        <v>625</v>
      </c>
      <c r="D15" s="243">
        <v>710100102</v>
      </c>
      <c r="E15" s="244" t="s">
        <v>604</v>
      </c>
      <c r="F15" s="149" t="s">
        <v>605</v>
      </c>
      <c r="G15" s="152" t="s">
        <v>548</v>
      </c>
      <c r="H15" s="153"/>
      <c r="I15" s="169" t="s">
        <v>599</v>
      </c>
      <c r="J15" s="169" t="s">
        <v>600</v>
      </c>
      <c r="K15" s="244" t="s">
        <v>601</v>
      </c>
      <c r="L15" s="245">
        <v>50</v>
      </c>
      <c r="M15" s="153"/>
      <c r="N15" s="246">
        <v>60844396</v>
      </c>
      <c r="O15" s="173">
        <v>26076170</v>
      </c>
      <c r="P15" s="162" t="s">
        <v>551</v>
      </c>
      <c r="Q15" s="162" t="s">
        <v>551</v>
      </c>
      <c r="R15" s="161">
        <v>86920566</v>
      </c>
      <c r="S15" s="161">
        <v>97351033.920000017</v>
      </c>
      <c r="T15" s="153"/>
    </row>
    <row r="16" spans="1:20" s="154" customFormat="1" ht="33.75" x14ac:dyDescent="0.2">
      <c r="A16" s="152" t="s">
        <v>553</v>
      </c>
      <c r="B16" s="176" t="s">
        <v>625</v>
      </c>
      <c r="C16" s="176" t="s">
        <v>625</v>
      </c>
      <c r="D16" s="243">
        <v>710100101</v>
      </c>
      <c r="E16" s="244" t="s">
        <v>606</v>
      </c>
      <c r="F16" s="149" t="s">
        <v>607</v>
      </c>
      <c r="G16" s="152" t="s">
        <v>548</v>
      </c>
      <c r="H16" s="153"/>
      <c r="I16" s="169" t="s">
        <v>599</v>
      </c>
      <c r="J16" s="169" t="s">
        <v>600</v>
      </c>
      <c r="K16" s="244" t="s">
        <v>601</v>
      </c>
      <c r="L16" s="245">
        <v>50</v>
      </c>
      <c r="M16" s="153"/>
      <c r="N16" s="246">
        <v>20963195</v>
      </c>
      <c r="O16" s="173">
        <v>8984227</v>
      </c>
      <c r="P16" s="162" t="s">
        <v>551</v>
      </c>
      <c r="Q16" s="162" t="s">
        <v>551</v>
      </c>
      <c r="R16" s="161">
        <v>29947422</v>
      </c>
      <c r="S16" s="161">
        <v>33541112.640000004</v>
      </c>
      <c r="T16" s="153"/>
    </row>
    <row r="17" spans="1:20" s="154" customFormat="1" ht="33.75" x14ac:dyDescent="0.2">
      <c r="A17" s="152" t="s">
        <v>553</v>
      </c>
      <c r="B17" s="176" t="s">
        <v>625</v>
      </c>
      <c r="C17" s="176" t="s">
        <v>625</v>
      </c>
      <c r="D17" s="243">
        <v>710100102</v>
      </c>
      <c r="E17" s="244" t="s">
        <v>604</v>
      </c>
      <c r="F17" s="149" t="s">
        <v>608</v>
      </c>
      <c r="G17" s="152" t="s">
        <v>548</v>
      </c>
      <c r="H17" s="153"/>
      <c r="I17" s="169" t="s">
        <v>599</v>
      </c>
      <c r="J17" s="169" t="s">
        <v>600</v>
      </c>
      <c r="K17" s="244" t="s">
        <v>601</v>
      </c>
      <c r="L17" s="245">
        <v>50</v>
      </c>
      <c r="M17" s="153"/>
      <c r="N17" s="246">
        <v>24369779</v>
      </c>
      <c r="O17" s="173" t="s">
        <v>551</v>
      </c>
      <c r="P17" s="162" t="s">
        <v>551</v>
      </c>
      <c r="Q17" s="162" t="s">
        <v>551</v>
      </c>
      <c r="R17" s="161">
        <v>24369779</v>
      </c>
      <c r="S17" s="161">
        <v>27294152.480000004</v>
      </c>
      <c r="T17" s="153"/>
    </row>
    <row r="18" spans="1:20" s="154" customFormat="1" ht="33.75" x14ac:dyDescent="0.2">
      <c r="A18" s="152" t="s">
        <v>553</v>
      </c>
      <c r="B18" s="176" t="s">
        <v>625</v>
      </c>
      <c r="C18" s="176" t="s">
        <v>625</v>
      </c>
      <c r="D18" s="243">
        <v>710100101</v>
      </c>
      <c r="E18" s="244" t="s">
        <v>606</v>
      </c>
      <c r="F18" s="149" t="s">
        <v>609</v>
      </c>
      <c r="G18" s="152" t="s">
        <v>548</v>
      </c>
      <c r="H18" s="153"/>
      <c r="I18" s="169" t="s">
        <v>599</v>
      </c>
      <c r="J18" s="169" t="s">
        <v>600</v>
      </c>
      <c r="K18" s="244" t="s">
        <v>601</v>
      </c>
      <c r="L18" s="245">
        <v>50</v>
      </c>
      <c r="M18" s="153"/>
      <c r="N18" s="246">
        <v>8424121</v>
      </c>
      <c r="O18" s="173" t="s">
        <v>551</v>
      </c>
      <c r="P18" s="162" t="s">
        <v>551</v>
      </c>
      <c r="Q18" s="162" t="s">
        <v>551</v>
      </c>
      <c r="R18" s="161">
        <v>8424121</v>
      </c>
      <c r="S18" s="161">
        <v>9435015.5200000014</v>
      </c>
      <c r="T18" s="153"/>
    </row>
    <row r="19" spans="1:20" s="154" customFormat="1" ht="33.75" x14ac:dyDescent="0.2">
      <c r="A19" s="152" t="s">
        <v>553</v>
      </c>
      <c r="B19" s="176" t="s">
        <v>625</v>
      </c>
      <c r="C19" s="176" t="s">
        <v>625</v>
      </c>
      <c r="D19" s="243">
        <v>710100102</v>
      </c>
      <c r="E19" s="244" t="s">
        <v>604</v>
      </c>
      <c r="F19" s="149" t="s">
        <v>610</v>
      </c>
      <c r="G19" s="152" t="s">
        <v>548</v>
      </c>
      <c r="H19" s="153"/>
      <c r="I19" s="169" t="s">
        <v>599</v>
      </c>
      <c r="J19" s="169" t="s">
        <v>600</v>
      </c>
      <c r="K19" s="244" t="s">
        <v>601</v>
      </c>
      <c r="L19" s="245">
        <v>50</v>
      </c>
      <c r="M19" s="153"/>
      <c r="N19" s="246">
        <v>25853351</v>
      </c>
      <c r="O19" s="173" t="s">
        <v>551</v>
      </c>
      <c r="P19" s="162" t="s">
        <v>551</v>
      </c>
      <c r="Q19" s="162" t="s">
        <v>551</v>
      </c>
      <c r="R19" s="161">
        <v>25853351</v>
      </c>
      <c r="S19" s="161">
        <v>28955753.120000001</v>
      </c>
      <c r="T19" s="153"/>
    </row>
    <row r="20" spans="1:20" s="154" customFormat="1" ht="33.75" x14ac:dyDescent="0.2">
      <c r="A20" s="152" t="s">
        <v>553</v>
      </c>
      <c r="B20" s="176" t="s">
        <v>625</v>
      </c>
      <c r="C20" s="176" t="s">
        <v>625</v>
      </c>
      <c r="D20" s="243">
        <v>710100101</v>
      </c>
      <c r="E20" s="244" t="s">
        <v>606</v>
      </c>
      <c r="F20" s="149" t="s">
        <v>611</v>
      </c>
      <c r="G20" s="152" t="s">
        <v>548</v>
      </c>
      <c r="H20" s="153"/>
      <c r="I20" s="169" t="s">
        <v>599</v>
      </c>
      <c r="J20" s="169" t="s">
        <v>600</v>
      </c>
      <c r="K20" s="244" t="s">
        <v>601</v>
      </c>
      <c r="L20" s="245">
        <v>50</v>
      </c>
      <c r="M20" s="153"/>
      <c r="N20" s="246">
        <v>8936961</v>
      </c>
      <c r="O20" s="173" t="s">
        <v>551</v>
      </c>
      <c r="P20" s="162" t="s">
        <v>551</v>
      </c>
      <c r="Q20" s="162" t="s">
        <v>551</v>
      </c>
      <c r="R20" s="161">
        <v>8936961</v>
      </c>
      <c r="S20" s="161">
        <v>10009396.32</v>
      </c>
      <c r="T20" s="153"/>
    </row>
    <row r="21" spans="1:20" s="154" customFormat="1" ht="67.5" x14ac:dyDescent="0.2">
      <c r="A21" s="152" t="s">
        <v>553</v>
      </c>
      <c r="B21" s="176" t="s">
        <v>625</v>
      </c>
      <c r="C21" s="176" t="s">
        <v>625</v>
      </c>
      <c r="D21" s="243">
        <v>710100102</v>
      </c>
      <c r="E21" s="244" t="s">
        <v>604</v>
      </c>
      <c r="F21" s="149" t="s">
        <v>615</v>
      </c>
      <c r="G21" s="152" t="s">
        <v>548</v>
      </c>
      <c r="H21" s="153"/>
      <c r="I21" s="169" t="s">
        <v>599</v>
      </c>
      <c r="J21" s="169" t="s">
        <v>600</v>
      </c>
      <c r="K21" s="244" t="s">
        <v>601</v>
      </c>
      <c r="L21" s="245">
        <v>50</v>
      </c>
      <c r="M21" s="153"/>
      <c r="N21" s="246">
        <v>62644214</v>
      </c>
      <c r="O21" s="173">
        <v>27195384</v>
      </c>
      <c r="P21" s="162" t="s">
        <v>551</v>
      </c>
      <c r="Q21" s="162" t="s">
        <v>551</v>
      </c>
      <c r="R21" s="161">
        <v>89839598</v>
      </c>
      <c r="S21" s="161">
        <v>100620349.76000001</v>
      </c>
      <c r="T21" s="153"/>
    </row>
    <row r="22" spans="1:20" s="154" customFormat="1" ht="67.5" x14ac:dyDescent="0.2">
      <c r="A22" s="152" t="s">
        <v>553</v>
      </c>
      <c r="B22" s="176" t="s">
        <v>625</v>
      </c>
      <c r="C22" s="176" t="s">
        <v>625</v>
      </c>
      <c r="D22" s="243">
        <v>710100101</v>
      </c>
      <c r="E22" s="244" t="s">
        <v>606</v>
      </c>
      <c r="F22" s="149" t="s">
        <v>614</v>
      </c>
      <c r="G22" s="152" t="s">
        <v>548</v>
      </c>
      <c r="H22" s="153"/>
      <c r="I22" s="169" t="s">
        <v>599</v>
      </c>
      <c r="J22" s="169" t="s">
        <v>600</v>
      </c>
      <c r="K22" s="244" t="s">
        <v>601</v>
      </c>
      <c r="L22" s="245">
        <v>50</v>
      </c>
      <c r="M22" s="153"/>
      <c r="N22" s="246">
        <v>21769975</v>
      </c>
      <c r="O22" s="173">
        <v>9450878</v>
      </c>
      <c r="P22" s="162" t="s">
        <v>551</v>
      </c>
      <c r="Q22" s="162" t="s">
        <v>551</v>
      </c>
      <c r="R22" s="161">
        <v>31220853</v>
      </c>
      <c r="S22" s="161">
        <v>34967355.360000007</v>
      </c>
      <c r="T22" s="153"/>
    </row>
    <row r="23" spans="1:20" s="154" customFormat="1" ht="33.75" x14ac:dyDescent="0.2">
      <c r="A23" s="152" t="s">
        <v>553</v>
      </c>
      <c r="B23" s="176" t="s">
        <v>625</v>
      </c>
      <c r="C23" s="176" t="s">
        <v>625</v>
      </c>
      <c r="D23" s="243">
        <v>710100101</v>
      </c>
      <c r="E23" s="244" t="s">
        <v>606</v>
      </c>
      <c r="F23" s="149" t="s">
        <v>619</v>
      </c>
      <c r="G23" s="152" t="s">
        <v>548</v>
      </c>
      <c r="H23" s="153"/>
      <c r="I23" s="169" t="s">
        <v>620</v>
      </c>
      <c r="J23" s="169" t="s">
        <v>621</v>
      </c>
      <c r="K23" s="244" t="s">
        <v>601</v>
      </c>
      <c r="L23" s="245">
        <v>50</v>
      </c>
      <c r="M23" s="153"/>
      <c r="N23" s="246">
        <v>28805950</v>
      </c>
      <c r="O23" s="173">
        <v>28805950</v>
      </c>
      <c r="P23" s="162" t="s">
        <v>551</v>
      </c>
      <c r="Q23" s="162" t="s">
        <v>551</v>
      </c>
      <c r="R23" s="161">
        <v>57611900</v>
      </c>
      <c r="S23" s="161">
        <v>64525328.000000007</v>
      </c>
      <c r="T23" s="153"/>
    </row>
    <row r="24" spans="1:20" s="154" customFormat="1" ht="33.75" x14ac:dyDescent="0.2">
      <c r="A24" s="152" t="s">
        <v>553</v>
      </c>
      <c r="B24" s="176" t="s">
        <v>625</v>
      </c>
      <c r="C24" s="176" t="s">
        <v>625</v>
      </c>
      <c r="D24" s="243">
        <v>710100102</v>
      </c>
      <c r="E24" s="244" t="s">
        <v>604</v>
      </c>
      <c r="F24" s="149" t="s">
        <v>622</v>
      </c>
      <c r="G24" s="152" t="s">
        <v>548</v>
      </c>
      <c r="H24" s="153"/>
      <c r="I24" s="169" t="s">
        <v>620</v>
      </c>
      <c r="J24" s="169" t="s">
        <v>621</v>
      </c>
      <c r="K24" s="244" t="s">
        <v>601</v>
      </c>
      <c r="L24" s="245">
        <v>50</v>
      </c>
      <c r="M24" s="153"/>
      <c r="N24" s="246">
        <v>83331490</v>
      </c>
      <c r="O24" s="173">
        <v>83331490</v>
      </c>
      <c r="P24" s="162" t="s">
        <v>551</v>
      </c>
      <c r="Q24" s="162" t="s">
        <v>551</v>
      </c>
      <c r="R24" s="161">
        <v>166662980</v>
      </c>
      <c r="S24" s="161">
        <v>186662537.60000002</v>
      </c>
      <c r="T24" s="153"/>
    </row>
    <row r="25" spans="1:20" s="154" customFormat="1" ht="33.75" x14ac:dyDescent="0.2">
      <c r="A25" s="176" t="s">
        <v>553</v>
      </c>
      <c r="B25" s="176" t="s">
        <v>625</v>
      </c>
      <c r="C25" s="176" t="s">
        <v>625</v>
      </c>
      <c r="D25" s="247">
        <v>710100101</v>
      </c>
      <c r="E25" s="248" t="s">
        <v>606</v>
      </c>
      <c r="F25" s="177" t="s">
        <v>626</v>
      </c>
      <c r="G25" s="176" t="s">
        <v>548</v>
      </c>
      <c r="H25" s="178"/>
      <c r="I25" s="176" t="s">
        <v>632</v>
      </c>
      <c r="J25" s="176" t="s">
        <v>600</v>
      </c>
      <c r="K25" s="248" t="s">
        <v>627</v>
      </c>
      <c r="L25" s="249">
        <v>50</v>
      </c>
      <c r="M25" s="178"/>
      <c r="N25" s="250" t="s">
        <v>551</v>
      </c>
      <c r="O25" s="161">
        <v>1075350.2</v>
      </c>
      <c r="P25" s="161">
        <v>4301400.8</v>
      </c>
      <c r="Q25" s="162" t="s">
        <v>551</v>
      </c>
      <c r="R25" s="161">
        <v>5376751</v>
      </c>
      <c r="S25" s="161">
        <v>6021961.1200000001</v>
      </c>
      <c r="T25" s="153"/>
    </row>
    <row r="26" spans="1:20" s="154" customFormat="1" ht="33.75" x14ac:dyDescent="0.2">
      <c r="A26" s="176" t="s">
        <v>553</v>
      </c>
      <c r="B26" s="176" t="s">
        <v>625</v>
      </c>
      <c r="C26" s="176" t="s">
        <v>625</v>
      </c>
      <c r="D26" s="247">
        <v>710100102</v>
      </c>
      <c r="E26" s="248" t="s">
        <v>604</v>
      </c>
      <c r="F26" s="177" t="s">
        <v>628</v>
      </c>
      <c r="G26" s="176" t="s">
        <v>548</v>
      </c>
      <c r="H26" s="178"/>
      <c r="I26" s="176" t="s">
        <v>632</v>
      </c>
      <c r="J26" s="176" t="s">
        <v>600</v>
      </c>
      <c r="K26" s="248" t="s">
        <v>627</v>
      </c>
      <c r="L26" s="249">
        <v>50</v>
      </c>
      <c r="M26" s="178"/>
      <c r="N26" s="250" t="s">
        <v>551</v>
      </c>
      <c r="O26" s="161">
        <v>3128622.4</v>
      </c>
      <c r="P26" s="161">
        <v>12514489.6</v>
      </c>
      <c r="Q26" s="162" t="s">
        <v>551</v>
      </c>
      <c r="R26" s="161">
        <v>15643112</v>
      </c>
      <c r="S26" s="161">
        <v>17520285.440000001</v>
      </c>
      <c r="T26" s="153"/>
    </row>
    <row r="27" spans="1:20" s="154" customFormat="1" ht="11.25" x14ac:dyDescent="0.2">
      <c r="A27" s="155" t="s">
        <v>554</v>
      </c>
      <c r="B27" s="156"/>
      <c r="C27" s="156"/>
      <c r="D27" s="150"/>
      <c r="E27" s="151"/>
      <c r="F27" s="157"/>
      <c r="G27" s="152"/>
      <c r="H27" s="158"/>
      <c r="I27" s="157"/>
      <c r="J27" s="158"/>
      <c r="K27" s="157"/>
      <c r="L27" s="157"/>
      <c r="M27" s="157"/>
      <c r="N27" s="159"/>
      <c r="O27" s="159"/>
      <c r="P27" s="159"/>
      <c r="Q27" s="159"/>
      <c r="R27" s="160">
        <v>550807394</v>
      </c>
      <c r="S27" s="160">
        <v>616904281.28000009</v>
      </c>
      <c r="T27" s="157"/>
    </row>
    <row r="28" spans="1:20" s="154" customFormat="1" ht="12.75" customHeight="1" x14ac:dyDescent="0.2">
      <c r="A28" s="206" t="s">
        <v>558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8"/>
    </row>
    <row r="29" spans="1:20" s="154" customFormat="1" ht="33.75" x14ac:dyDescent="0.2">
      <c r="A29" s="152" t="s">
        <v>598</v>
      </c>
      <c r="B29" s="176" t="s">
        <v>625</v>
      </c>
      <c r="C29" s="176" t="s">
        <v>625</v>
      </c>
      <c r="D29" s="243">
        <v>163100102</v>
      </c>
      <c r="E29" s="244" t="s">
        <v>594</v>
      </c>
      <c r="F29" s="149" t="s">
        <v>595</v>
      </c>
      <c r="G29" s="152" t="s">
        <v>548</v>
      </c>
      <c r="H29" s="153"/>
      <c r="I29" s="169" t="s">
        <v>599</v>
      </c>
      <c r="J29" s="169" t="s">
        <v>600</v>
      </c>
      <c r="K29" s="244" t="s">
        <v>601</v>
      </c>
      <c r="L29" s="245">
        <v>80</v>
      </c>
      <c r="M29" s="153"/>
      <c r="N29" s="246">
        <v>2921699690</v>
      </c>
      <c r="O29" s="173">
        <v>730424922</v>
      </c>
      <c r="P29" s="162" t="s">
        <v>551</v>
      </c>
      <c r="Q29" s="162" t="s">
        <v>551</v>
      </c>
      <c r="R29" s="161">
        <v>3652124612</v>
      </c>
      <c r="S29" s="161">
        <v>4090379565.4400005</v>
      </c>
      <c r="T29" s="153"/>
    </row>
    <row r="30" spans="1:20" s="154" customFormat="1" ht="33.75" x14ac:dyDescent="0.2">
      <c r="A30" s="152" t="s">
        <v>598</v>
      </c>
      <c r="B30" s="176" t="s">
        <v>625</v>
      </c>
      <c r="C30" s="176" t="s">
        <v>625</v>
      </c>
      <c r="D30" s="243">
        <v>163100102</v>
      </c>
      <c r="E30" s="244" t="s">
        <v>594</v>
      </c>
      <c r="F30" s="149" t="s">
        <v>596</v>
      </c>
      <c r="G30" s="152" t="s">
        <v>548</v>
      </c>
      <c r="H30" s="153"/>
      <c r="I30" s="169" t="s">
        <v>599</v>
      </c>
      <c r="J30" s="169" t="s">
        <v>600</v>
      </c>
      <c r="K30" s="244" t="s">
        <v>601</v>
      </c>
      <c r="L30" s="245">
        <v>80</v>
      </c>
      <c r="M30" s="153"/>
      <c r="N30" s="246">
        <v>859604209</v>
      </c>
      <c r="O30" s="162" t="s">
        <v>551</v>
      </c>
      <c r="P30" s="162" t="s">
        <v>551</v>
      </c>
      <c r="Q30" s="162" t="s">
        <v>551</v>
      </c>
      <c r="R30" s="161">
        <v>859604209</v>
      </c>
      <c r="S30" s="161">
        <v>962756714.08000004</v>
      </c>
      <c r="T30" s="153"/>
    </row>
    <row r="31" spans="1:20" s="154" customFormat="1" ht="33.75" x14ac:dyDescent="0.2">
      <c r="A31" s="152" t="s">
        <v>598</v>
      </c>
      <c r="B31" s="176" t="s">
        <v>625</v>
      </c>
      <c r="C31" s="176" t="s">
        <v>625</v>
      </c>
      <c r="D31" s="243">
        <v>163100102</v>
      </c>
      <c r="E31" s="244" t="s">
        <v>594</v>
      </c>
      <c r="F31" s="149" t="s">
        <v>597</v>
      </c>
      <c r="G31" s="152" t="s">
        <v>548</v>
      </c>
      <c r="H31" s="153"/>
      <c r="I31" s="169" t="s">
        <v>599</v>
      </c>
      <c r="J31" s="169" t="s">
        <v>600</v>
      </c>
      <c r="K31" s="244" t="s">
        <v>601</v>
      </c>
      <c r="L31" s="245">
        <v>80</v>
      </c>
      <c r="M31" s="153"/>
      <c r="N31" s="246">
        <v>911934799</v>
      </c>
      <c r="O31" s="162" t="s">
        <v>551</v>
      </c>
      <c r="P31" s="162" t="s">
        <v>551</v>
      </c>
      <c r="Q31" s="162" t="s">
        <v>551</v>
      </c>
      <c r="R31" s="161">
        <v>911934799</v>
      </c>
      <c r="S31" s="161">
        <v>1021366974.8800001</v>
      </c>
      <c r="T31" s="153"/>
    </row>
    <row r="32" spans="1:20" s="154" customFormat="1" ht="56.25" x14ac:dyDescent="0.2">
      <c r="A32" s="152" t="s">
        <v>598</v>
      </c>
      <c r="B32" s="176" t="s">
        <v>625</v>
      </c>
      <c r="C32" s="176" t="s">
        <v>625</v>
      </c>
      <c r="D32" s="243">
        <v>164100101</v>
      </c>
      <c r="E32" s="244" t="s">
        <v>612</v>
      </c>
      <c r="F32" s="149" t="s">
        <v>613</v>
      </c>
      <c r="G32" s="152" t="s">
        <v>548</v>
      </c>
      <c r="H32" s="153"/>
      <c r="I32" s="169" t="s">
        <v>599</v>
      </c>
      <c r="J32" s="169" t="s">
        <v>600</v>
      </c>
      <c r="K32" s="244" t="s">
        <v>601</v>
      </c>
      <c r="L32" s="245">
        <v>80</v>
      </c>
      <c r="M32" s="153"/>
      <c r="N32" s="246">
        <v>1859812000</v>
      </c>
      <c r="O32" s="173">
        <v>464953000</v>
      </c>
      <c r="P32" s="162" t="s">
        <v>551</v>
      </c>
      <c r="Q32" s="162" t="s">
        <v>551</v>
      </c>
      <c r="R32" s="161">
        <v>2324765000</v>
      </c>
      <c r="S32" s="161">
        <v>2603736800.0000005</v>
      </c>
      <c r="T32" s="153"/>
    </row>
    <row r="33" spans="1:20" s="154" customFormat="1" ht="33.75" x14ac:dyDescent="0.2">
      <c r="A33" s="152" t="s">
        <v>598</v>
      </c>
      <c r="B33" s="176" t="s">
        <v>625</v>
      </c>
      <c r="C33" s="176" t="s">
        <v>625</v>
      </c>
      <c r="D33" s="243">
        <v>163100102</v>
      </c>
      <c r="E33" s="244" t="s">
        <v>594</v>
      </c>
      <c r="F33" s="149" t="s">
        <v>623</v>
      </c>
      <c r="G33" s="152" t="s">
        <v>548</v>
      </c>
      <c r="H33" s="153"/>
      <c r="I33" s="169" t="s">
        <v>620</v>
      </c>
      <c r="J33" s="169" t="s">
        <v>621</v>
      </c>
      <c r="K33" s="244" t="s">
        <v>601</v>
      </c>
      <c r="L33" s="245">
        <v>80</v>
      </c>
      <c r="M33" s="153"/>
      <c r="N33" s="246">
        <v>4128108104</v>
      </c>
      <c r="O33" s="173">
        <v>1032027026</v>
      </c>
      <c r="P33" s="162" t="s">
        <v>551</v>
      </c>
      <c r="Q33" s="162" t="s">
        <v>551</v>
      </c>
      <c r="R33" s="161">
        <v>5160135130</v>
      </c>
      <c r="S33" s="161">
        <v>5779351345.6000004</v>
      </c>
      <c r="T33" s="153"/>
    </row>
    <row r="34" spans="1:20" s="154" customFormat="1" ht="33.75" x14ac:dyDescent="0.2">
      <c r="A34" s="176" t="s">
        <v>598</v>
      </c>
      <c r="B34" s="176" t="s">
        <v>625</v>
      </c>
      <c r="C34" s="176" t="s">
        <v>625</v>
      </c>
      <c r="D34" s="247">
        <v>163100102</v>
      </c>
      <c r="E34" s="248" t="s">
        <v>594</v>
      </c>
      <c r="F34" s="177" t="s">
        <v>597</v>
      </c>
      <c r="G34" s="176" t="s">
        <v>548</v>
      </c>
      <c r="H34" s="178"/>
      <c r="I34" s="176" t="s">
        <v>632</v>
      </c>
      <c r="J34" s="176" t="s">
        <v>600</v>
      </c>
      <c r="K34" s="248" t="s">
        <v>627</v>
      </c>
      <c r="L34" s="249">
        <v>50</v>
      </c>
      <c r="M34" s="178"/>
      <c r="N34" s="250" t="s">
        <v>551</v>
      </c>
      <c r="O34" s="161">
        <v>100116301.77</v>
      </c>
      <c r="P34" s="161">
        <v>388885181.02999997</v>
      </c>
      <c r="Q34" s="162" t="s">
        <v>551</v>
      </c>
      <c r="R34" s="161">
        <v>489001482.79999995</v>
      </c>
      <c r="S34" s="161">
        <v>547681660.73599994</v>
      </c>
      <c r="T34" s="153"/>
    </row>
    <row r="35" spans="1:20" s="154" customFormat="1" ht="15.75" customHeight="1" x14ac:dyDescent="0.2">
      <c r="A35" s="155" t="s">
        <v>559</v>
      </c>
      <c r="B35" s="156"/>
      <c r="C35" s="156"/>
      <c r="D35" s="150"/>
      <c r="E35" s="151"/>
      <c r="F35" s="157"/>
      <c r="G35" s="152"/>
      <c r="H35" s="158"/>
      <c r="I35" s="157"/>
      <c r="J35" s="158"/>
      <c r="K35" s="157"/>
      <c r="L35" s="157"/>
      <c r="M35" s="157"/>
      <c r="N35" s="159"/>
      <c r="O35" s="159"/>
      <c r="P35" s="159"/>
      <c r="Q35" s="159"/>
      <c r="R35" s="160">
        <v>13397565232.799999</v>
      </c>
      <c r="S35" s="160">
        <v>15005273060.736002</v>
      </c>
      <c r="T35" s="157"/>
    </row>
    <row r="36" spans="1:20" s="154" customFormat="1" ht="15" customHeight="1" x14ac:dyDescent="0.2">
      <c r="A36" s="165" t="s">
        <v>547</v>
      </c>
      <c r="B36" s="165"/>
      <c r="C36" s="165"/>
      <c r="D36" s="165"/>
      <c r="E36" s="166"/>
      <c r="F36" s="157"/>
      <c r="G36" s="158"/>
      <c r="H36" s="158"/>
      <c r="I36" s="158"/>
      <c r="J36" s="158"/>
      <c r="K36" s="158"/>
      <c r="L36" s="158"/>
      <c r="M36" s="158"/>
      <c r="N36" s="167"/>
      <c r="O36" s="167"/>
      <c r="P36" s="167"/>
      <c r="Q36" s="167"/>
      <c r="R36" s="168">
        <v>13948372626.799999</v>
      </c>
      <c r="S36" s="168">
        <v>15622177342.016003</v>
      </c>
      <c r="T36" s="158"/>
    </row>
    <row r="37" spans="1:20" ht="15" customHeight="1" x14ac:dyDescent="0.2">
      <c r="A37" s="124"/>
      <c r="B37" s="124"/>
      <c r="C37" s="124"/>
      <c r="D37" s="124"/>
      <c r="E37" s="132"/>
      <c r="G37" s="125"/>
      <c r="H37" s="125"/>
      <c r="I37" s="125"/>
      <c r="J37" s="125"/>
      <c r="K37" s="125"/>
      <c r="L37" s="125"/>
      <c r="M37" s="125"/>
      <c r="N37" s="126"/>
      <c r="O37" s="126"/>
      <c r="P37" s="126"/>
      <c r="Q37" s="126"/>
      <c r="R37" s="130"/>
      <c r="S37" s="130"/>
      <c r="T37" s="125"/>
    </row>
    <row r="38" spans="1:20" ht="15" customHeight="1" x14ac:dyDescent="0.2">
      <c r="A38" s="124"/>
      <c r="B38" s="124"/>
      <c r="C38" s="124"/>
      <c r="D38" s="124"/>
      <c r="E38" s="132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26"/>
      <c r="R38" s="130"/>
      <c r="S38" s="130"/>
      <c r="T38" s="125"/>
    </row>
    <row r="39" spans="1:20" ht="15" customHeight="1" x14ac:dyDescent="0.2">
      <c r="A39" s="124"/>
      <c r="B39" s="124"/>
      <c r="C39" s="124"/>
      <c r="D39" s="124"/>
      <c r="E39" s="132"/>
      <c r="G39" s="125"/>
      <c r="H39" s="125"/>
      <c r="I39" s="125"/>
      <c r="J39" s="125"/>
      <c r="K39" s="125"/>
      <c r="L39" s="125"/>
      <c r="M39" s="125"/>
      <c r="N39" s="126"/>
      <c r="O39" s="126"/>
      <c r="P39" s="126"/>
      <c r="Q39" s="126"/>
      <c r="R39" s="130"/>
      <c r="S39" s="130"/>
      <c r="T39" s="125"/>
    </row>
    <row r="40" spans="1:20" ht="15" customHeight="1" x14ac:dyDescent="0.2">
      <c r="A40" s="124"/>
      <c r="B40" s="124"/>
      <c r="C40" s="124"/>
      <c r="D40" s="124"/>
      <c r="E40" s="132"/>
      <c r="G40" s="125"/>
      <c r="H40" s="125"/>
      <c r="I40" s="125"/>
      <c r="J40" s="125"/>
      <c r="K40" s="125"/>
      <c r="L40" s="125"/>
      <c r="M40" s="125"/>
      <c r="N40" s="126"/>
      <c r="O40" s="126"/>
      <c r="P40" s="126"/>
      <c r="Q40" s="126"/>
      <c r="R40" s="130"/>
      <c r="S40" s="130"/>
      <c r="T40" s="125"/>
    </row>
    <row r="41" spans="1:20" ht="15" customHeight="1" x14ac:dyDescent="0.2">
      <c r="A41" s="124"/>
      <c r="B41" s="124"/>
      <c r="C41" s="124"/>
      <c r="D41" s="124"/>
      <c r="E41" s="132"/>
      <c r="G41" s="125"/>
      <c r="H41" s="125"/>
      <c r="I41" s="125"/>
      <c r="J41" s="125"/>
      <c r="K41" s="125"/>
      <c r="L41" s="125"/>
      <c r="M41" s="125"/>
      <c r="N41" s="126"/>
      <c r="O41" s="126"/>
      <c r="P41" s="126"/>
      <c r="Q41" s="126"/>
      <c r="R41" s="130"/>
      <c r="S41" s="130"/>
      <c r="T41" s="125"/>
    </row>
    <row r="42" spans="1:20" ht="22.5" x14ac:dyDescent="0.3">
      <c r="A42" s="124"/>
      <c r="B42" s="124"/>
      <c r="C42" s="124"/>
      <c r="D42" s="145"/>
      <c r="G42" s="125"/>
      <c r="H42" s="125"/>
      <c r="I42" s="125"/>
      <c r="J42" s="125"/>
      <c r="K42" s="125"/>
      <c r="L42" s="125"/>
      <c r="M42" s="125"/>
      <c r="O42" s="146"/>
      <c r="P42" s="146"/>
      <c r="Q42" s="126"/>
      <c r="R42" s="130"/>
      <c r="S42" s="130"/>
      <c r="T42" s="125"/>
    </row>
    <row r="43" spans="1:20" ht="15" customHeight="1" x14ac:dyDescent="0.2">
      <c r="A43" s="124"/>
      <c r="B43" s="124"/>
      <c r="C43" s="124"/>
      <c r="D43" s="124"/>
      <c r="E43" s="132"/>
      <c r="G43" s="125"/>
      <c r="H43" s="125"/>
      <c r="I43" s="125"/>
      <c r="J43" s="125"/>
      <c r="K43" s="125"/>
      <c r="L43" s="125"/>
      <c r="M43" s="125"/>
      <c r="N43" s="126"/>
      <c r="O43" s="126"/>
      <c r="P43" s="126"/>
      <c r="Q43" s="126"/>
      <c r="R43" s="130"/>
      <c r="S43" s="130"/>
      <c r="T43" s="125"/>
    </row>
    <row r="44" spans="1:20" ht="15.75" x14ac:dyDescent="0.25">
      <c r="A44" s="107"/>
      <c r="B44" s="124"/>
      <c r="C44" s="124"/>
      <c r="D44" s="124"/>
      <c r="E44" s="132"/>
      <c r="G44" s="140"/>
      <c r="H44" s="125"/>
      <c r="I44" s="125"/>
      <c r="J44" s="107"/>
      <c r="K44" s="125"/>
      <c r="L44" s="125"/>
      <c r="M44" s="125"/>
      <c r="N44" s="126"/>
      <c r="O44" s="126"/>
      <c r="P44" s="126"/>
      <c r="Q44" s="126"/>
      <c r="R44" s="130"/>
      <c r="S44" s="130"/>
      <c r="T44" s="140"/>
    </row>
    <row r="45" spans="1:20" ht="15.75" x14ac:dyDescent="0.25">
      <c r="A45" s="107"/>
      <c r="B45" s="124"/>
      <c r="C45" s="124"/>
      <c r="D45" s="124"/>
      <c r="E45" s="132"/>
      <c r="G45" s="125"/>
      <c r="H45" s="125"/>
      <c r="I45" s="125"/>
      <c r="J45" s="107" t="s">
        <v>552</v>
      </c>
      <c r="K45" s="125"/>
      <c r="L45" s="125"/>
      <c r="M45" s="125"/>
      <c r="N45" s="126"/>
      <c r="O45" s="126"/>
      <c r="P45" s="126"/>
      <c r="Q45" s="126"/>
      <c r="R45" s="130"/>
      <c r="S45" s="130"/>
      <c r="T45" s="125"/>
    </row>
    <row r="54" spans="1:23" x14ac:dyDescent="0.2">
      <c r="U54" s="1"/>
      <c r="W54" s="1"/>
    </row>
    <row r="55" spans="1:23" x14ac:dyDescent="0.2">
      <c r="U55" s="1"/>
      <c r="W55" s="1"/>
    </row>
    <row r="56" spans="1:23" ht="15" customHeight="1" x14ac:dyDescent="0.25">
      <c r="A56" s="107"/>
      <c r="B56" s="137"/>
      <c r="C56" s="137"/>
      <c r="D56" s="108"/>
      <c r="E56" s="138"/>
      <c r="F56" s="138"/>
      <c r="G56" s="107"/>
      <c r="H56" s="108"/>
      <c r="I56" s="108"/>
      <c r="J56" s="108"/>
      <c r="L56" s="108"/>
      <c r="M56" s="108"/>
      <c r="N56" s="107"/>
      <c r="O56" s="107"/>
      <c r="P56" s="107"/>
      <c r="R56" s="1"/>
      <c r="S56" s="1"/>
      <c r="T56" s="140"/>
    </row>
    <row r="57" spans="1:23" ht="15" customHeight="1" x14ac:dyDescent="0.25">
      <c r="A57" s="107"/>
      <c r="B57" s="137"/>
      <c r="C57" s="137"/>
      <c r="D57" s="108"/>
      <c r="E57" s="138"/>
      <c r="F57" s="107"/>
      <c r="G57" s="107"/>
      <c r="H57" s="108"/>
      <c r="I57" s="108"/>
      <c r="J57" s="108"/>
      <c r="K57" s="131"/>
      <c r="M57" s="108"/>
      <c r="N57" s="107"/>
      <c r="O57" s="107"/>
      <c r="P57" s="107"/>
      <c r="R57" s="1"/>
      <c r="S57" s="1"/>
      <c r="T57" s="141"/>
    </row>
    <row r="58" spans="1:23" ht="15.75" x14ac:dyDescent="0.25">
      <c r="A58" s="108"/>
      <c r="B58" s="137"/>
      <c r="C58" s="137"/>
      <c r="D58" s="108"/>
      <c r="E58" s="138"/>
      <c r="F58" s="138"/>
      <c r="G58" s="108"/>
      <c r="H58" s="108"/>
      <c r="I58" s="108"/>
      <c r="J58" s="108"/>
      <c r="K58" s="138"/>
      <c r="M58" s="108"/>
      <c r="N58" s="139"/>
      <c r="O58" s="139"/>
      <c r="P58" s="139"/>
      <c r="R58" s="1"/>
      <c r="S58" s="1"/>
      <c r="T58" s="141"/>
    </row>
    <row r="59" spans="1:23" ht="15.75" x14ac:dyDescent="0.25">
      <c r="A59" s="108"/>
      <c r="B59" s="137"/>
      <c r="C59" s="137"/>
      <c r="D59" s="108"/>
      <c r="E59" s="138"/>
      <c r="F59" s="138"/>
      <c r="G59" s="108"/>
      <c r="H59" s="108"/>
      <c r="I59" s="108"/>
      <c r="J59" s="108"/>
      <c r="K59" s="138"/>
      <c r="M59" s="108"/>
      <c r="N59" s="139"/>
      <c r="O59" s="139"/>
      <c r="P59" s="139"/>
      <c r="R59" s="1"/>
      <c r="S59" s="1"/>
      <c r="T59" s="141"/>
    </row>
    <row r="60" spans="1:23" ht="15.75" x14ac:dyDescent="0.25">
      <c r="A60" s="107"/>
      <c r="B60" s="110"/>
      <c r="C60" s="110"/>
      <c r="D60" s="107"/>
      <c r="E60" s="138"/>
      <c r="F60" s="138"/>
      <c r="G60" s="108"/>
      <c r="H60" s="108"/>
      <c r="I60" s="108"/>
      <c r="J60" s="108"/>
      <c r="K60" s="138"/>
      <c r="M60" s="108"/>
      <c r="N60" s="139"/>
      <c r="O60" s="139"/>
      <c r="P60" s="139"/>
      <c r="R60" s="1"/>
      <c r="S60" s="1"/>
      <c r="T60" s="141"/>
      <c r="U60" s="1"/>
      <c r="V60" s="1"/>
      <c r="W60" s="1"/>
    </row>
    <row r="61" spans="1:23" ht="15.75" x14ac:dyDescent="0.25">
      <c r="A61" s="108"/>
      <c r="B61" s="137"/>
      <c r="C61" s="137"/>
      <c r="D61" s="108"/>
      <c r="E61" s="138"/>
      <c r="F61" s="138"/>
      <c r="G61" s="108"/>
      <c r="H61" s="108"/>
      <c r="I61" s="108"/>
      <c r="J61" s="108"/>
      <c r="K61" s="138"/>
      <c r="M61" s="108"/>
      <c r="N61" s="139"/>
      <c r="O61" s="139"/>
      <c r="P61" s="139"/>
      <c r="R61" s="1"/>
      <c r="S61" s="1"/>
      <c r="T61" s="141"/>
      <c r="U61" s="1"/>
      <c r="W61" s="1"/>
    </row>
    <row r="62" spans="1:23" ht="15.75" x14ac:dyDescent="0.25">
      <c r="A62" s="107"/>
      <c r="B62" s="137"/>
      <c r="C62" s="137"/>
      <c r="D62" s="108"/>
      <c r="E62" s="138"/>
      <c r="G62" s="107"/>
      <c r="H62" s="108"/>
      <c r="I62" s="108"/>
      <c r="J62" s="108"/>
      <c r="K62" s="138"/>
      <c r="M62" s="108"/>
      <c r="N62" s="107"/>
      <c r="O62" s="107"/>
      <c r="P62" s="107"/>
      <c r="R62" s="1"/>
      <c r="S62" s="1"/>
      <c r="U62" s="1"/>
      <c r="W62" s="1"/>
    </row>
    <row r="63" spans="1:23" ht="15.75" x14ac:dyDescent="0.25">
      <c r="A63" s="107"/>
      <c r="B63" s="137"/>
      <c r="C63" s="137"/>
      <c r="D63" s="108"/>
      <c r="E63" s="138"/>
      <c r="F63" s="107"/>
      <c r="G63" s="107"/>
      <c r="H63" s="108"/>
      <c r="I63" s="108"/>
      <c r="J63" s="108"/>
      <c r="K63" s="131"/>
      <c r="M63" s="108"/>
      <c r="N63" s="142"/>
      <c r="O63" s="142"/>
      <c r="P63" s="142"/>
      <c r="R63" s="1"/>
      <c r="S63" s="1"/>
      <c r="T63" s="140"/>
      <c r="U63" s="1"/>
      <c r="W63" s="1"/>
    </row>
    <row r="64" spans="1:23" x14ac:dyDescent="0.2">
      <c r="U64" s="1"/>
      <c r="W64" s="1"/>
    </row>
  </sheetData>
  <mergeCells count="25">
    <mergeCell ref="A12:T12"/>
    <mergeCell ref="A14:T14"/>
    <mergeCell ref="A28:T28"/>
    <mergeCell ref="L4:T5"/>
    <mergeCell ref="J9:J10"/>
    <mergeCell ref="K9:K10"/>
    <mergeCell ref="M9:M10"/>
    <mergeCell ref="L6:T6"/>
    <mergeCell ref="N11:P11"/>
    <mergeCell ref="A2:T2"/>
    <mergeCell ref="L9:L10"/>
    <mergeCell ref="T9:T10"/>
    <mergeCell ref="Q9:Q10"/>
    <mergeCell ref="A9:A10"/>
    <mergeCell ref="C9:C10"/>
    <mergeCell ref="E9:E10"/>
    <mergeCell ref="D9:D10"/>
    <mergeCell ref="I9:I10"/>
    <mergeCell ref="H9:H10"/>
    <mergeCell ref="G9:G10"/>
    <mergeCell ref="B9:B10"/>
    <mergeCell ref="S9:S10"/>
    <mergeCell ref="F9:F10"/>
    <mergeCell ref="R9:R10"/>
    <mergeCell ref="N9:P9"/>
  </mergeCells>
  <pageMargins left="0.19685039370078741" right="0.19685039370078741" top="1.1417322834645669" bottom="0.39370078740157483" header="0" footer="0.11811023622047245"/>
  <pageSetup paperSize="9" scale="67" fitToHeight="0" orientation="landscape" blackAndWhite="1" horizontalDpi="4294967295" verticalDpi="4294967295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zoomScaleNormal="100" zoomScaleSheetLayoutView="70" workbookViewId="0">
      <selection activeCell="R33" sqref="R33"/>
    </sheetView>
  </sheetViews>
  <sheetFormatPr defaultRowHeight="12.75" x14ac:dyDescent="0.2"/>
  <cols>
    <col min="1" max="1" width="6" style="1" customWidth="1"/>
    <col min="2" max="2" width="6" style="22" customWidth="1"/>
    <col min="3" max="3" width="5.42578125" style="22" customWidth="1"/>
    <col min="4" max="4" width="11.28515625" style="1" customWidth="1"/>
    <col min="5" max="5" width="19.140625" style="24" customWidth="1"/>
    <col min="6" max="6" width="19.5703125" style="24" customWidth="1"/>
    <col min="7" max="7" width="7" style="1" customWidth="1"/>
    <col min="8" max="8" width="8" style="1" customWidth="1"/>
    <col min="9" max="9" width="13" style="1" customWidth="1"/>
    <col min="10" max="10" width="14.7109375" style="1" customWidth="1"/>
    <col min="11" max="11" width="13.85546875" style="1" customWidth="1"/>
    <col min="12" max="12" width="5.5703125" style="1" customWidth="1"/>
    <col min="13" max="13" width="5.140625" style="1" customWidth="1"/>
    <col min="14" max="15" width="15.85546875" style="106" customWidth="1"/>
    <col min="16" max="16" width="8" style="106" customWidth="1"/>
    <col min="17" max="17" width="15.140625" style="106" customWidth="1"/>
    <col min="18" max="18" width="15.5703125" style="106" customWidth="1"/>
    <col min="19" max="19" width="5.85546875" style="1" customWidth="1"/>
    <col min="20" max="20" width="12.5703125" style="50" customWidth="1"/>
    <col min="21" max="21" width="13.5703125" style="50" customWidth="1"/>
    <col min="22" max="22" width="14.28515625" style="50" customWidth="1"/>
    <col min="23" max="16384" width="9.140625" style="50"/>
  </cols>
  <sheetData>
    <row r="1" spans="1:19" x14ac:dyDescent="0.2">
      <c r="S1" s="144" t="s">
        <v>616</v>
      </c>
    </row>
    <row r="2" spans="1:19" x14ac:dyDescent="0.2">
      <c r="S2" s="144"/>
    </row>
    <row r="3" spans="1:19" x14ac:dyDescent="0.2">
      <c r="S3" s="144"/>
    </row>
    <row r="4" spans="1:19" ht="15.75" x14ac:dyDescent="0.25">
      <c r="A4" s="189" t="s">
        <v>589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1:19" ht="15.75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19" ht="16.5" thickBot="1" x14ac:dyDescent="0.3">
      <c r="A6" s="109"/>
      <c r="B6" s="109"/>
      <c r="C6" s="109"/>
      <c r="D6" s="109"/>
      <c r="E6" s="131"/>
      <c r="F6" s="131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5.75" x14ac:dyDescent="0.25">
      <c r="A7" s="109"/>
      <c r="B7" s="109"/>
      <c r="C7" s="109"/>
      <c r="D7" s="109"/>
      <c r="E7" s="131"/>
      <c r="F7" s="131"/>
      <c r="G7" s="109"/>
      <c r="H7" s="109"/>
      <c r="I7" s="109"/>
      <c r="J7" s="109"/>
      <c r="K7" s="222" t="s">
        <v>617</v>
      </c>
      <c r="L7" s="223"/>
      <c r="M7" s="223"/>
      <c r="N7" s="223"/>
      <c r="O7" s="223"/>
      <c r="P7" s="223"/>
      <c r="Q7" s="223"/>
      <c r="R7" s="223"/>
      <c r="S7" s="224"/>
    </row>
    <row r="8" spans="1:19" ht="16.5" thickBot="1" x14ac:dyDescent="0.3">
      <c r="A8" s="147" t="s">
        <v>590</v>
      </c>
      <c r="E8" s="134"/>
      <c r="G8" s="22"/>
      <c r="H8" s="22"/>
      <c r="I8" s="22"/>
      <c r="J8" s="22"/>
      <c r="K8" s="225"/>
      <c r="L8" s="226"/>
      <c r="M8" s="226"/>
      <c r="N8" s="226"/>
      <c r="O8" s="226"/>
      <c r="P8" s="226"/>
      <c r="Q8" s="226"/>
      <c r="R8" s="226"/>
      <c r="S8" s="227"/>
    </row>
    <row r="9" spans="1:19" ht="15.75" customHeight="1" x14ac:dyDescent="0.25">
      <c r="A9" s="147" t="s">
        <v>563</v>
      </c>
      <c r="E9" s="134"/>
      <c r="F9" s="132"/>
      <c r="G9" s="21"/>
      <c r="H9" s="21"/>
      <c r="I9" s="21"/>
      <c r="J9" s="21"/>
      <c r="K9" s="228"/>
      <c r="L9" s="228"/>
      <c r="M9" s="228"/>
      <c r="N9" s="228"/>
      <c r="O9" s="228"/>
      <c r="P9" s="228"/>
      <c r="Q9" s="228"/>
      <c r="R9" s="228"/>
      <c r="S9" s="228"/>
    </row>
    <row r="10" spans="1:19" ht="43.5" customHeight="1" x14ac:dyDescent="0.25">
      <c r="A10" s="107"/>
      <c r="E10" s="134"/>
      <c r="F10" s="132"/>
      <c r="G10" s="21"/>
      <c r="H10" s="21"/>
      <c r="I10" s="21"/>
      <c r="J10" s="21"/>
      <c r="K10" s="229"/>
      <c r="L10" s="229"/>
      <c r="M10" s="229"/>
      <c r="N10" s="229"/>
      <c r="O10" s="229"/>
      <c r="P10" s="229"/>
      <c r="Q10" s="229"/>
      <c r="R10" s="229"/>
      <c r="S10" s="229"/>
    </row>
    <row r="11" spans="1:19" ht="16.5" thickBot="1" x14ac:dyDescent="0.3">
      <c r="A11" s="108"/>
      <c r="E11" s="134"/>
      <c r="F11" s="13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32.25" customHeight="1" thickBot="1" x14ac:dyDescent="0.25">
      <c r="A12" s="230" t="s">
        <v>564</v>
      </c>
      <c r="B12" s="190" t="s">
        <v>587</v>
      </c>
      <c r="C12" s="190" t="s">
        <v>588</v>
      </c>
      <c r="D12" s="233" t="s">
        <v>565</v>
      </c>
      <c r="E12" s="233" t="s">
        <v>566</v>
      </c>
      <c r="F12" s="233" t="s">
        <v>567</v>
      </c>
      <c r="G12" s="230" t="s">
        <v>568</v>
      </c>
      <c r="H12" s="230" t="s">
        <v>569</v>
      </c>
      <c r="I12" s="230" t="s">
        <v>570</v>
      </c>
      <c r="J12" s="233" t="s">
        <v>571</v>
      </c>
      <c r="K12" s="233" t="s">
        <v>572</v>
      </c>
      <c r="L12" s="230" t="s">
        <v>573</v>
      </c>
      <c r="M12" s="230" t="s">
        <v>574</v>
      </c>
      <c r="N12" s="200" t="s">
        <v>618</v>
      </c>
      <c r="O12" s="202"/>
      <c r="P12" s="237" t="s">
        <v>577</v>
      </c>
      <c r="Q12" s="239" t="s">
        <v>578</v>
      </c>
      <c r="R12" s="198" t="s">
        <v>591</v>
      </c>
      <c r="S12" s="190" t="s">
        <v>592</v>
      </c>
    </row>
    <row r="13" spans="1:19" ht="153" customHeight="1" thickBot="1" x14ac:dyDescent="0.25">
      <c r="A13" s="231"/>
      <c r="B13" s="232"/>
      <c r="C13" s="232"/>
      <c r="D13" s="234"/>
      <c r="E13" s="235"/>
      <c r="F13" s="234"/>
      <c r="G13" s="236"/>
      <c r="H13" s="231"/>
      <c r="I13" s="236"/>
      <c r="J13" s="235"/>
      <c r="K13" s="235"/>
      <c r="L13" s="236"/>
      <c r="M13" s="231"/>
      <c r="N13" s="143" t="s">
        <v>575</v>
      </c>
      <c r="O13" s="143" t="s">
        <v>576</v>
      </c>
      <c r="P13" s="238"/>
      <c r="Q13" s="240"/>
      <c r="R13" s="241"/>
      <c r="S13" s="242"/>
    </row>
    <row r="14" spans="1:19" s="136" customFormat="1" ht="15" customHeight="1" thickBot="1" x14ac:dyDescent="0.25">
      <c r="A14" s="111">
        <v>1</v>
      </c>
      <c r="B14" s="112">
        <v>2</v>
      </c>
      <c r="C14" s="112" t="s">
        <v>546</v>
      </c>
      <c r="D14" s="111">
        <v>3</v>
      </c>
      <c r="E14" s="111">
        <v>4</v>
      </c>
      <c r="F14" s="111">
        <v>5</v>
      </c>
      <c r="G14" s="111">
        <v>6</v>
      </c>
      <c r="H14" s="111">
        <v>7</v>
      </c>
      <c r="I14" s="111">
        <v>8</v>
      </c>
      <c r="J14" s="111">
        <v>9</v>
      </c>
      <c r="K14" s="111">
        <v>10</v>
      </c>
      <c r="L14" s="111">
        <v>11</v>
      </c>
      <c r="M14" s="111">
        <v>12</v>
      </c>
      <c r="N14" s="219">
        <v>13</v>
      </c>
      <c r="O14" s="219"/>
      <c r="P14" s="111">
        <v>14</v>
      </c>
      <c r="Q14" s="111">
        <v>15</v>
      </c>
      <c r="R14" s="111">
        <v>16</v>
      </c>
      <c r="S14" s="148">
        <v>17</v>
      </c>
    </row>
    <row r="15" spans="1:19" ht="12.75" customHeight="1" x14ac:dyDescent="0.2">
      <c r="A15" s="114" t="s">
        <v>580</v>
      </c>
      <c r="B15" s="115"/>
      <c r="C15" s="115"/>
      <c r="D15" s="105"/>
      <c r="E15" s="43"/>
      <c r="F15" s="133"/>
      <c r="G15" s="81"/>
      <c r="H15" s="116"/>
      <c r="I15" s="116"/>
      <c r="J15" s="116"/>
      <c r="K15" s="116"/>
      <c r="L15" s="116"/>
      <c r="M15" s="116"/>
      <c r="N15" s="117"/>
      <c r="O15" s="117"/>
      <c r="P15" s="117"/>
      <c r="Q15" s="117"/>
      <c r="R15" s="128"/>
      <c r="S15" s="116"/>
    </row>
    <row r="16" spans="1:19" x14ac:dyDescent="0.2">
      <c r="A16" s="118" t="s">
        <v>581</v>
      </c>
      <c r="B16" s="119"/>
      <c r="C16" s="119"/>
      <c r="D16" s="105"/>
      <c r="E16" s="43"/>
      <c r="F16" s="120"/>
      <c r="G16" s="81"/>
      <c r="H16" s="121"/>
      <c r="I16" s="120"/>
      <c r="J16" s="121"/>
      <c r="K16" s="120"/>
      <c r="L16" s="120"/>
      <c r="M16" s="120"/>
      <c r="N16" s="122"/>
      <c r="O16" s="122"/>
      <c r="P16" s="122"/>
      <c r="Q16" s="127">
        <f>SUM(Q15:Q15)</f>
        <v>0</v>
      </c>
      <c r="R16" s="127">
        <f>SUM(R15:R15)</f>
        <v>0</v>
      </c>
      <c r="S16" s="120"/>
    </row>
    <row r="17" spans="1:19" ht="12.75" customHeight="1" x14ac:dyDescent="0.2">
      <c r="A17" s="114" t="s">
        <v>582</v>
      </c>
      <c r="B17" s="115"/>
      <c r="C17" s="115"/>
      <c r="D17" s="105"/>
      <c r="E17" s="43"/>
      <c r="F17" s="133"/>
      <c r="G17" s="81"/>
      <c r="H17" s="116"/>
      <c r="I17" s="116"/>
      <c r="J17" s="116"/>
      <c r="K17" s="116"/>
      <c r="L17" s="116"/>
      <c r="M17" s="116"/>
      <c r="N17" s="117"/>
      <c r="O17" s="117"/>
      <c r="P17" s="117"/>
      <c r="Q17" s="117"/>
      <c r="R17" s="128"/>
      <c r="S17" s="116"/>
    </row>
    <row r="18" spans="1:19" s="154" customFormat="1" ht="45" x14ac:dyDescent="0.2">
      <c r="A18" s="152" t="s">
        <v>553</v>
      </c>
      <c r="B18" s="152" t="s">
        <v>593</v>
      </c>
      <c r="C18" s="152" t="s">
        <v>593</v>
      </c>
      <c r="D18" s="163">
        <v>710100102</v>
      </c>
      <c r="E18" s="164" t="s">
        <v>604</v>
      </c>
      <c r="F18" s="149" t="s">
        <v>605</v>
      </c>
      <c r="G18" s="152" t="s">
        <v>548</v>
      </c>
      <c r="H18" s="153"/>
      <c r="I18" s="170" t="s">
        <v>599</v>
      </c>
      <c r="J18" s="169" t="s">
        <v>600</v>
      </c>
      <c r="K18" s="164" t="s">
        <v>601</v>
      </c>
      <c r="L18" s="171">
        <v>50</v>
      </c>
      <c r="M18" s="153"/>
      <c r="N18" s="172">
        <v>60844396</v>
      </c>
      <c r="O18" s="173">
        <v>26076170</v>
      </c>
      <c r="P18" s="162" t="s">
        <v>551</v>
      </c>
      <c r="Q18" s="161">
        <f t="shared" ref="Q18:Q25" si="0">SUM(N18:O18)</f>
        <v>86920566</v>
      </c>
      <c r="R18" s="161">
        <f>Q18*1.12</f>
        <v>97351033.920000017</v>
      </c>
      <c r="S18" s="153"/>
    </row>
    <row r="19" spans="1:19" s="154" customFormat="1" ht="45" x14ac:dyDescent="0.2">
      <c r="A19" s="152" t="s">
        <v>553</v>
      </c>
      <c r="B19" s="152" t="s">
        <v>593</v>
      </c>
      <c r="C19" s="152" t="s">
        <v>593</v>
      </c>
      <c r="D19" s="163">
        <v>710100101</v>
      </c>
      <c r="E19" s="164" t="s">
        <v>606</v>
      </c>
      <c r="F19" s="149" t="s">
        <v>607</v>
      </c>
      <c r="G19" s="152" t="s">
        <v>548</v>
      </c>
      <c r="H19" s="153"/>
      <c r="I19" s="170" t="s">
        <v>599</v>
      </c>
      <c r="J19" s="169" t="s">
        <v>600</v>
      </c>
      <c r="K19" s="164" t="s">
        <v>601</v>
      </c>
      <c r="L19" s="171">
        <v>50</v>
      </c>
      <c r="M19" s="153"/>
      <c r="N19" s="172">
        <v>20963195</v>
      </c>
      <c r="O19" s="173">
        <v>8984227</v>
      </c>
      <c r="P19" s="162" t="s">
        <v>551</v>
      </c>
      <c r="Q19" s="161">
        <f t="shared" si="0"/>
        <v>29947422</v>
      </c>
      <c r="R19" s="161">
        <f t="shared" ref="R19:R25" si="1">Q19*1.12</f>
        <v>33541112.640000004</v>
      </c>
      <c r="S19" s="153"/>
    </row>
    <row r="20" spans="1:19" s="154" customFormat="1" ht="45" x14ac:dyDescent="0.2">
      <c r="A20" s="152" t="s">
        <v>553</v>
      </c>
      <c r="B20" s="152" t="s">
        <v>593</v>
      </c>
      <c r="C20" s="152" t="s">
        <v>593</v>
      </c>
      <c r="D20" s="163">
        <v>710100102</v>
      </c>
      <c r="E20" s="164" t="s">
        <v>604</v>
      </c>
      <c r="F20" s="149" t="s">
        <v>608</v>
      </c>
      <c r="G20" s="152" t="s">
        <v>548</v>
      </c>
      <c r="H20" s="153"/>
      <c r="I20" s="170" t="s">
        <v>599</v>
      </c>
      <c r="J20" s="169" t="s">
        <v>600</v>
      </c>
      <c r="K20" s="164" t="s">
        <v>601</v>
      </c>
      <c r="L20" s="171">
        <v>50</v>
      </c>
      <c r="M20" s="153"/>
      <c r="N20" s="172">
        <v>24369779</v>
      </c>
      <c r="O20" s="173">
        <v>10444191</v>
      </c>
      <c r="P20" s="162" t="s">
        <v>551</v>
      </c>
      <c r="Q20" s="161">
        <f t="shared" si="0"/>
        <v>34813970</v>
      </c>
      <c r="R20" s="161">
        <f t="shared" si="1"/>
        <v>38991646.400000006</v>
      </c>
      <c r="S20" s="153"/>
    </row>
    <row r="21" spans="1:19" s="154" customFormat="1" ht="45" x14ac:dyDescent="0.2">
      <c r="A21" s="152" t="s">
        <v>553</v>
      </c>
      <c r="B21" s="152" t="s">
        <v>593</v>
      </c>
      <c r="C21" s="152" t="s">
        <v>593</v>
      </c>
      <c r="D21" s="163">
        <v>710100101</v>
      </c>
      <c r="E21" s="164" t="s">
        <v>606</v>
      </c>
      <c r="F21" s="149" t="s">
        <v>609</v>
      </c>
      <c r="G21" s="152" t="s">
        <v>548</v>
      </c>
      <c r="H21" s="153"/>
      <c r="I21" s="170" t="s">
        <v>599</v>
      </c>
      <c r="J21" s="169" t="s">
        <v>600</v>
      </c>
      <c r="K21" s="164" t="s">
        <v>601</v>
      </c>
      <c r="L21" s="171">
        <v>50</v>
      </c>
      <c r="M21" s="153"/>
      <c r="N21" s="172">
        <v>8424121</v>
      </c>
      <c r="O21" s="173">
        <v>3610338</v>
      </c>
      <c r="P21" s="162" t="s">
        <v>551</v>
      </c>
      <c r="Q21" s="161">
        <f t="shared" si="0"/>
        <v>12034459</v>
      </c>
      <c r="R21" s="161">
        <f t="shared" si="1"/>
        <v>13478594.080000002</v>
      </c>
      <c r="S21" s="153"/>
    </row>
    <row r="22" spans="1:19" s="154" customFormat="1" ht="45" x14ac:dyDescent="0.2">
      <c r="A22" s="152" t="s">
        <v>553</v>
      </c>
      <c r="B22" s="152" t="s">
        <v>593</v>
      </c>
      <c r="C22" s="152" t="s">
        <v>593</v>
      </c>
      <c r="D22" s="163">
        <v>710100102</v>
      </c>
      <c r="E22" s="164" t="s">
        <v>604</v>
      </c>
      <c r="F22" s="149" t="s">
        <v>610</v>
      </c>
      <c r="G22" s="152" t="s">
        <v>548</v>
      </c>
      <c r="H22" s="153"/>
      <c r="I22" s="170" t="s">
        <v>599</v>
      </c>
      <c r="J22" s="169" t="s">
        <v>600</v>
      </c>
      <c r="K22" s="164" t="s">
        <v>601</v>
      </c>
      <c r="L22" s="171">
        <v>50</v>
      </c>
      <c r="M22" s="153"/>
      <c r="N22" s="172">
        <v>25853351</v>
      </c>
      <c r="O22" s="173">
        <v>11080008</v>
      </c>
      <c r="P22" s="162" t="s">
        <v>551</v>
      </c>
      <c r="Q22" s="161">
        <f t="shared" si="0"/>
        <v>36933359</v>
      </c>
      <c r="R22" s="161">
        <f t="shared" si="1"/>
        <v>41365362.080000006</v>
      </c>
      <c r="S22" s="153"/>
    </row>
    <row r="23" spans="1:19" s="154" customFormat="1" ht="45" x14ac:dyDescent="0.2">
      <c r="A23" s="152" t="s">
        <v>553</v>
      </c>
      <c r="B23" s="152" t="s">
        <v>593</v>
      </c>
      <c r="C23" s="152" t="s">
        <v>593</v>
      </c>
      <c r="D23" s="163">
        <v>710100101</v>
      </c>
      <c r="E23" s="164" t="s">
        <v>606</v>
      </c>
      <c r="F23" s="149" t="s">
        <v>611</v>
      </c>
      <c r="G23" s="152" t="s">
        <v>548</v>
      </c>
      <c r="H23" s="153"/>
      <c r="I23" s="170" t="s">
        <v>599</v>
      </c>
      <c r="J23" s="169" t="s">
        <v>600</v>
      </c>
      <c r="K23" s="164" t="s">
        <v>601</v>
      </c>
      <c r="L23" s="171">
        <v>50</v>
      </c>
      <c r="M23" s="153"/>
      <c r="N23" s="172">
        <v>8936961</v>
      </c>
      <c r="O23" s="173">
        <v>3830126</v>
      </c>
      <c r="P23" s="162" t="s">
        <v>551</v>
      </c>
      <c r="Q23" s="161">
        <f t="shared" si="0"/>
        <v>12767087</v>
      </c>
      <c r="R23" s="161">
        <f t="shared" si="1"/>
        <v>14299137.440000001</v>
      </c>
      <c r="S23" s="153"/>
    </row>
    <row r="24" spans="1:19" s="154" customFormat="1" ht="90" x14ac:dyDescent="0.2">
      <c r="A24" s="152" t="s">
        <v>553</v>
      </c>
      <c r="B24" s="152" t="s">
        <v>593</v>
      </c>
      <c r="C24" s="152" t="s">
        <v>593</v>
      </c>
      <c r="D24" s="163">
        <v>710100102</v>
      </c>
      <c r="E24" s="164" t="s">
        <v>604</v>
      </c>
      <c r="F24" s="149" t="s">
        <v>615</v>
      </c>
      <c r="G24" s="152" t="s">
        <v>548</v>
      </c>
      <c r="H24" s="153"/>
      <c r="I24" s="170" t="s">
        <v>599</v>
      </c>
      <c r="J24" s="169" t="s">
        <v>600</v>
      </c>
      <c r="K24" s="164" t="s">
        <v>601</v>
      </c>
      <c r="L24" s="171">
        <v>50</v>
      </c>
      <c r="M24" s="153"/>
      <c r="N24" s="172">
        <v>62644214</v>
      </c>
      <c r="O24" s="173">
        <v>27195384</v>
      </c>
      <c r="P24" s="162" t="s">
        <v>551</v>
      </c>
      <c r="Q24" s="161">
        <f t="shared" si="0"/>
        <v>89839598</v>
      </c>
      <c r="R24" s="161">
        <f t="shared" si="1"/>
        <v>100620349.76000001</v>
      </c>
      <c r="S24" s="153"/>
    </row>
    <row r="25" spans="1:19" s="154" customFormat="1" ht="90" x14ac:dyDescent="0.2">
      <c r="A25" s="152" t="s">
        <v>553</v>
      </c>
      <c r="B25" s="152" t="s">
        <v>593</v>
      </c>
      <c r="C25" s="152" t="s">
        <v>593</v>
      </c>
      <c r="D25" s="163">
        <v>710100101</v>
      </c>
      <c r="E25" s="164" t="s">
        <v>606</v>
      </c>
      <c r="F25" s="149" t="s">
        <v>614</v>
      </c>
      <c r="G25" s="152" t="s">
        <v>548</v>
      </c>
      <c r="H25" s="153"/>
      <c r="I25" s="170" t="s">
        <v>599</v>
      </c>
      <c r="J25" s="169" t="s">
        <v>600</v>
      </c>
      <c r="K25" s="164" t="s">
        <v>601</v>
      </c>
      <c r="L25" s="171">
        <v>50</v>
      </c>
      <c r="M25" s="153"/>
      <c r="N25" s="172">
        <v>21769975</v>
      </c>
      <c r="O25" s="173">
        <v>9450878</v>
      </c>
      <c r="P25" s="162" t="s">
        <v>551</v>
      </c>
      <c r="Q25" s="161">
        <f t="shared" si="0"/>
        <v>31220853</v>
      </c>
      <c r="R25" s="161">
        <f t="shared" si="1"/>
        <v>34967355.360000007</v>
      </c>
      <c r="S25" s="153"/>
    </row>
    <row r="26" spans="1:19" ht="15.75" customHeight="1" x14ac:dyDescent="0.2">
      <c r="A26" s="118" t="s">
        <v>583</v>
      </c>
      <c r="B26" s="119"/>
      <c r="C26" s="119"/>
      <c r="D26" s="105"/>
      <c r="E26" s="43"/>
      <c r="F26" s="120"/>
      <c r="G26" s="81"/>
      <c r="H26" s="121"/>
      <c r="I26" s="120"/>
      <c r="J26" s="121"/>
      <c r="K26" s="120"/>
      <c r="L26" s="120"/>
      <c r="M26" s="120"/>
      <c r="N26" s="122"/>
      <c r="O26" s="122"/>
      <c r="P26" s="122"/>
      <c r="Q26" s="127" t="e">
        <f>SUM(#REF!)</f>
        <v>#REF!</v>
      </c>
      <c r="R26" s="127" t="e">
        <f>SUM(#REF!)</f>
        <v>#REF!</v>
      </c>
      <c r="S26" s="120"/>
    </row>
    <row r="27" spans="1:19" ht="12.75" customHeight="1" x14ac:dyDescent="0.2">
      <c r="A27" s="114" t="s">
        <v>584</v>
      </c>
      <c r="B27" s="115"/>
      <c r="C27" s="115"/>
      <c r="D27" s="105"/>
      <c r="E27" s="43"/>
      <c r="F27" s="133"/>
      <c r="G27" s="81"/>
      <c r="H27" s="116"/>
      <c r="I27" s="116"/>
      <c r="J27" s="116"/>
      <c r="K27" s="116"/>
      <c r="L27" s="116"/>
      <c r="M27" s="116"/>
      <c r="N27" s="117"/>
      <c r="O27" s="117"/>
      <c r="P27" s="117"/>
      <c r="Q27" s="117"/>
      <c r="R27" s="128"/>
      <c r="S27" s="116"/>
    </row>
    <row r="28" spans="1:19" ht="33.75" x14ac:dyDescent="0.2">
      <c r="A28" s="152" t="s">
        <v>598</v>
      </c>
      <c r="B28" s="152" t="s">
        <v>538</v>
      </c>
      <c r="C28" s="152" t="s">
        <v>538</v>
      </c>
      <c r="D28" s="163">
        <v>163100102</v>
      </c>
      <c r="E28" s="164" t="s">
        <v>594</v>
      </c>
      <c r="F28" s="149" t="s">
        <v>595</v>
      </c>
      <c r="G28" s="152" t="s">
        <v>548</v>
      </c>
      <c r="H28" s="153"/>
      <c r="I28" s="170" t="s">
        <v>599</v>
      </c>
      <c r="J28" s="169" t="s">
        <v>600</v>
      </c>
      <c r="K28" s="164" t="s">
        <v>601</v>
      </c>
      <c r="L28" s="171">
        <v>80</v>
      </c>
      <c r="M28" s="153"/>
      <c r="N28" s="172">
        <v>2556487228</v>
      </c>
      <c r="O28" s="173">
        <v>1095637384</v>
      </c>
      <c r="P28" s="162" t="s">
        <v>551</v>
      </c>
      <c r="Q28" s="161">
        <f t="shared" ref="Q28:Q31" si="2">SUM(N28:O28)</f>
        <v>3652124612</v>
      </c>
      <c r="R28" s="161">
        <f t="shared" ref="R28:R31" si="3">Q28*1.12</f>
        <v>4090379565.4400005</v>
      </c>
      <c r="S28" s="116"/>
    </row>
    <row r="29" spans="1:19" ht="33.75" x14ac:dyDescent="0.2">
      <c r="A29" s="152" t="s">
        <v>598</v>
      </c>
      <c r="B29" s="152" t="s">
        <v>538</v>
      </c>
      <c r="C29" s="152" t="s">
        <v>538</v>
      </c>
      <c r="D29" s="163">
        <v>163100102</v>
      </c>
      <c r="E29" s="164" t="s">
        <v>594</v>
      </c>
      <c r="F29" s="149" t="s">
        <v>596</v>
      </c>
      <c r="G29" s="152" t="s">
        <v>548</v>
      </c>
      <c r="H29" s="153"/>
      <c r="I29" s="170" t="s">
        <v>599</v>
      </c>
      <c r="J29" s="169" t="s">
        <v>600</v>
      </c>
      <c r="K29" s="164" t="s">
        <v>601</v>
      </c>
      <c r="L29" s="171">
        <v>80</v>
      </c>
      <c r="M29" s="153"/>
      <c r="N29" s="172">
        <v>752153683</v>
      </c>
      <c r="O29" s="173">
        <v>322351578</v>
      </c>
      <c r="P29" s="162" t="s">
        <v>551</v>
      </c>
      <c r="Q29" s="161">
        <f t="shared" si="2"/>
        <v>1074505261</v>
      </c>
      <c r="R29" s="161">
        <f t="shared" si="3"/>
        <v>1203445892.3200002</v>
      </c>
      <c r="S29" s="116"/>
    </row>
    <row r="30" spans="1:19" ht="33.75" x14ac:dyDescent="0.2">
      <c r="A30" s="152" t="s">
        <v>598</v>
      </c>
      <c r="B30" s="152" t="s">
        <v>538</v>
      </c>
      <c r="C30" s="152" t="s">
        <v>538</v>
      </c>
      <c r="D30" s="163">
        <v>163100102</v>
      </c>
      <c r="E30" s="164" t="s">
        <v>594</v>
      </c>
      <c r="F30" s="149" t="s">
        <v>597</v>
      </c>
      <c r="G30" s="152" t="s">
        <v>548</v>
      </c>
      <c r="H30" s="153"/>
      <c r="I30" s="170" t="s">
        <v>599</v>
      </c>
      <c r="J30" s="169" t="s">
        <v>600</v>
      </c>
      <c r="K30" s="164" t="s">
        <v>601</v>
      </c>
      <c r="L30" s="171">
        <v>80</v>
      </c>
      <c r="M30" s="153"/>
      <c r="N30" s="172">
        <v>797942949</v>
      </c>
      <c r="O30" s="173">
        <v>341975550</v>
      </c>
      <c r="P30" s="162" t="s">
        <v>551</v>
      </c>
      <c r="Q30" s="161">
        <f t="shared" si="2"/>
        <v>1139918499</v>
      </c>
      <c r="R30" s="161">
        <f t="shared" si="3"/>
        <v>1276708718.8800001</v>
      </c>
      <c r="S30" s="116"/>
    </row>
    <row r="31" spans="1:19" ht="67.5" x14ac:dyDescent="0.2">
      <c r="A31" s="152" t="s">
        <v>598</v>
      </c>
      <c r="B31" s="152" t="s">
        <v>538</v>
      </c>
      <c r="C31" s="152" t="s">
        <v>538</v>
      </c>
      <c r="D31" s="163">
        <v>164100101</v>
      </c>
      <c r="E31" s="164" t="s">
        <v>612</v>
      </c>
      <c r="F31" s="149" t="s">
        <v>613</v>
      </c>
      <c r="G31" s="152" t="s">
        <v>548</v>
      </c>
      <c r="H31" s="153"/>
      <c r="I31" s="170" t="s">
        <v>599</v>
      </c>
      <c r="J31" s="169" t="s">
        <v>600</v>
      </c>
      <c r="K31" s="164" t="s">
        <v>601</v>
      </c>
      <c r="L31" s="171">
        <v>80</v>
      </c>
      <c r="M31" s="153"/>
      <c r="N31" s="172">
        <v>1859812000</v>
      </c>
      <c r="O31" s="173">
        <v>464953000</v>
      </c>
      <c r="P31" s="162" t="s">
        <v>551</v>
      </c>
      <c r="Q31" s="161">
        <f t="shared" si="2"/>
        <v>2324765000</v>
      </c>
      <c r="R31" s="161">
        <f t="shared" si="3"/>
        <v>2603736800.0000005</v>
      </c>
      <c r="S31" s="116"/>
    </row>
    <row r="32" spans="1:19" x14ac:dyDescent="0.2">
      <c r="A32" s="118" t="s">
        <v>585</v>
      </c>
      <c r="B32" s="119"/>
      <c r="C32" s="119"/>
      <c r="D32" s="105"/>
      <c r="E32" s="43"/>
      <c r="F32" s="120"/>
      <c r="G32" s="81"/>
      <c r="H32" s="121"/>
      <c r="I32" s="120"/>
      <c r="J32" s="121"/>
      <c r="K32" s="120"/>
      <c r="L32" s="120"/>
      <c r="M32" s="120"/>
      <c r="N32" s="122"/>
      <c r="O32" s="122"/>
      <c r="P32" s="122"/>
      <c r="Q32" s="127">
        <f>SUM(Q28:Q31)</f>
        <v>8191313372</v>
      </c>
      <c r="R32" s="127">
        <f>SUM(R28:R31)</f>
        <v>9174270976.6400013</v>
      </c>
      <c r="S32" s="120"/>
    </row>
    <row r="33" spans="1:19" ht="15" customHeight="1" x14ac:dyDescent="0.2">
      <c r="A33" s="113" t="s">
        <v>586</v>
      </c>
      <c r="B33" s="113"/>
      <c r="C33" s="113"/>
      <c r="D33" s="113"/>
      <c r="E33" s="135"/>
      <c r="F33" s="120"/>
      <c r="G33" s="121"/>
      <c r="H33" s="121"/>
      <c r="I33" s="121"/>
      <c r="J33" s="121"/>
      <c r="K33" s="121"/>
      <c r="L33" s="121"/>
      <c r="M33" s="121"/>
      <c r="N33" s="123"/>
      <c r="O33" s="123"/>
      <c r="P33" s="123"/>
      <c r="Q33" s="129" t="e">
        <f>Q26</f>
        <v>#REF!</v>
      </c>
      <c r="R33" s="129" t="e">
        <f>R26</f>
        <v>#REF!</v>
      </c>
      <c r="S33" s="121"/>
    </row>
    <row r="34" spans="1:19" ht="15" customHeight="1" x14ac:dyDescent="0.2">
      <c r="A34" s="124"/>
      <c r="B34" s="124"/>
      <c r="C34" s="124"/>
      <c r="D34" s="124"/>
      <c r="E34" s="132"/>
      <c r="G34" s="125"/>
      <c r="H34" s="125"/>
      <c r="I34" s="125"/>
      <c r="J34" s="125"/>
      <c r="K34" s="125"/>
      <c r="L34" s="125"/>
      <c r="M34" s="125"/>
      <c r="N34" s="126"/>
      <c r="O34" s="126"/>
      <c r="P34" s="126"/>
      <c r="Q34" s="130"/>
      <c r="R34" s="130"/>
      <c r="S34" s="125"/>
    </row>
    <row r="35" spans="1:19" ht="15" customHeight="1" x14ac:dyDescent="0.2">
      <c r="A35" s="124"/>
      <c r="B35" s="124"/>
      <c r="C35" s="124"/>
      <c r="D35" s="124"/>
      <c r="E35" s="132"/>
      <c r="G35" s="125"/>
      <c r="H35" s="125"/>
      <c r="I35" s="125"/>
      <c r="J35" s="125"/>
      <c r="K35" s="125"/>
      <c r="L35" s="125"/>
      <c r="M35" s="125"/>
      <c r="N35" s="126"/>
      <c r="O35" s="126"/>
      <c r="P35" s="126"/>
      <c r="Q35" s="130"/>
      <c r="R35" s="130"/>
      <c r="S35" s="125"/>
    </row>
    <row r="36" spans="1:19" ht="15" customHeight="1" x14ac:dyDescent="0.2">
      <c r="A36" s="124"/>
      <c r="B36" s="124"/>
      <c r="C36" s="124"/>
      <c r="D36" s="124"/>
      <c r="E36" s="132"/>
      <c r="G36" s="125"/>
      <c r="H36" s="125"/>
      <c r="I36" s="125"/>
      <c r="J36" s="125"/>
      <c r="K36" s="125"/>
      <c r="L36" s="125"/>
      <c r="M36" s="125"/>
      <c r="N36" s="126"/>
      <c r="O36" s="126"/>
      <c r="P36" s="126"/>
      <c r="Q36" s="130"/>
      <c r="R36" s="130"/>
      <c r="S36" s="125"/>
    </row>
    <row r="37" spans="1:19" ht="15" customHeight="1" x14ac:dyDescent="0.2">
      <c r="A37" s="124"/>
      <c r="B37" s="124"/>
      <c r="C37" s="124"/>
      <c r="D37" s="124"/>
      <c r="E37" s="132"/>
      <c r="G37" s="125"/>
      <c r="H37" s="125"/>
      <c r="I37" s="125"/>
      <c r="J37" s="125"/>
      <c r="K37" s="125"/>
      <c r="L37" s="125"/>
      <c r="M37" s="125"/>
      <c r="N37" s="126"/>
      <c r="O37" s="126"/>
      <c r="P37" s="126"/>
      <c r="Q37" s="130"/>
      <c r="R37" s="130"/>
      <c r="S37" s="125"/>
    </row>
    <row r="38" spans="1:19" ht="15" customHeight="1" x14ac:dyDescent="0.2">
      <c r="A38" s="124"/>
      <c r="B38" s="124"/>
      <c r="C38" s="124"/>
      <c r="D38" s="124"/>
      <c r="E38" s="132"/>
      <c r="G38" s="125"/>
      <c r="H38" s="125"/>
      <c r="I38" s="125"/>
      <c r="J38" s="125"/>
      <c r="K38" s="125"/>
      <c r="L38" s="125"/>
      <c r="M38" s="125"/>
      <c r="N38" s="126"/>
      <c r="O38" s="126"/>
      <c r="P38" s="126"/>
      <c r="Q38" s="130"/>
      <c r="R38" s="130"/>
      <c r="S38" s="125"/>
    </row>
    <row r="39" spans="1:19" ht="22.5" x14ac:dyDescent="0.2">
      <c r="A39" s="124"/>
      <c r="B39" s="124"/>
      <c r="C39" s="124"/>
      <c r="E39" s="145" t="s">
        <v>579</v>
      </c>
      <c r="G39" s="125"/>
      <c r="H39" s="125"/>
      <c r="I39" s="125"/>
      <c r="J39" s="125"/>
      <c r="K39" s="125"/>
      <c r="L39" s="125"/>
      <c r="M39" s="125"/>
      <c r="N39" s="126"/>
      <c r="P39" s="126"/>
      <c r="Q39" s="130"/>
      <c r="R39" s="130"/>
      <c r="S39" s="125"/>
    </row>
    <row r="40" spans="1:19" ht="15" customHeight="1" x14ac:dyDescent="0.2">
      <c r="A40" s="124"/>
      <c r="B40" s="124"/>
      <c r="C40" s="124"/>
      <c r="D40" s="124"/>
      <c r="E40" s="132"/>
      <c r="G40" s="125"/>
      <c r="H40" s="125"/>
      <c r="I40" s="125"/>
      <c r="J40" s="125"/>
      <c r="K40" s="125"/>
      <c r="L40" s="125"/>
      <c r="M40" s="125"/>
      <c r="N40" s="126"/>
      <c r="O40" s="126"/>
      <c r="P40" s="126"/>
      <c r="Q40" s="130"/>
      <c r="R40" s="130"/>
      <c r="S40" s="125"/>
    </row>
    <row r="41" spans="1:19" ht="15.75" x14ac:dyDescent="0.25">
      <c r="A41" s="107"/>
      <c r="B41" s="124"/>
      <c r="C41" s="124"/>
      <c r="D41" s="124"/>
      <c r="E41" s="132"/>
      <c r="G41" s="140"/>
      <c r="H41" s="125"/>
      <c r="I41" s="125"/>
      <c r="J41" s="107"/>
      <c r="K41" s="125"/>
      <c r="L41" s="125"/>
      <c r="M41" s="125"/>
      <c r="N41" s="126"/>
      <c r="O41" s="126"/>
      <c r="P41" s="126"/>
      <c r="Q41" s="130"/>
      <c r="R41" s="130"/>
      <c r="S41" s="140"/>
    </row>
    <row r="42" spans="1:19" ht="15.75" x14ac:dyDescent="0.25">
      <c r="A42" s="107"/>
      <c r="B42" s="124"/>
      <c r="C42" s="124"/>
      <c r="D42" s="124"/>
      <c r="E42" s="132"/>
      <c r="G42" s="125"/>
      <c r="H42" s="125"/>
      <c r="I42" s="125"/>
      <c r="J42" s="107" t="s">
        <v>552</v>
      </c>
      <c r="K42" s="125"/>
      <c r="L42" s="125"/>
      <c r="M42" s="125"/>
      <c r="N42" s="126"/>
      <c r="O42" s="126"/>
      <c r="P42" s="126"/>
      <c r="Q42" s="130"/>
      <c r="R42" s="130"/>
      <c r="S42" s="125"/>
    </row>
    <row r="51" spans="1:22" x14ac:dyDescent="0.2">
      <c r="T51" s="1"/>
      <c r="V51" s="1"/>
    </row>
    <row r="52" spans="1:22" x14ac:dyDescent="0.2">
      <c r="T52" s="1"/>
      <c r="V52" s="1"/>
    </row>
    <row r="53" spans="1:22" ht="15" customHeight="1" x14ac:dyDescent="0.25">
      <c r="A53" s="107"/>
      <c r="B53" s="137"/>
      <c r="C53" s="137"/>
      <c r="D53" s="108"/>
      <c r="E53" s="138"/>
      <c r="F53" s="138"/>
      <c r="G53" s="107"/>
      <c r="H53" s="108"/>
      <c r="I53" s="108"/>
      <c r="J53" s="108"/>
      <c r="L53" s="108"/>
      <c r="M53" s="108"/>
      <c r="N53" s="107"/>
      <c r="O53" s="107"/>
      <c r="Q53" s="1"/>
      <c r="R53" s="1"/>
      <c r="S53" s="140"/>
    </row>
    <row r="54" spans="1:22" ht="15" customHeight="1" x14ac:dyDescent="0.25">
      <c r="A54" s="107"/>
      <c r="B54" s="137"/>
      <c r="C54" s="137"/>
      <c r="D54" s="108"/>
      <c r="E54" s="138"/>
      <c r="F54" s="107"/>
      <c r="G54" s="107"/>
      <c r="H54" s="108"/>
      <c r="I54" s="108"/>
      <c r="J54" s="108"/>
      <c r="K54" s="131"/>
      <c r="M54" s="108"/>
      <c r="N54" s="107"/>
      <c r="O54" s="107"/>
      <c r="Q54" s="1"/>
      <c r="R54" s="1"/>
      <c r="S54" s="141"/>
    </row>
    <row r="55" spans="1:22" ht="15.75" x14ac:dyDescent="0.25">
      <c r="A55" s="108"/>
      <c r="B55" s="137"/>
      <c r="C55" s="137"/>
      <c r="D55" s="108"/>
      <c r="E55" s="138"/>
      <c r="F55" s="138"/>
      <c r="G55" s="108"/>
      <c r="H55" s="108"/>
      <c r="I55" s="108"/>
      <c r="J55" s="108"/>
      <c r="K55" s="138"/>
      <c r="M55" s="108"/>
      <c r="N55" s="139"/>
      <c r="O55" s="139"/>
      <c r="Q55" s="1"/>
      <c r="R55" s="1"/>
      <c r="S55" s="141"/>
    </row>
    <row r="56" spans="1:22" ht="15.75" x14ac:dyDescent="0.25">
      <c r="A56" s="108"/>
      <c r="B56" s="137"/>
      <c r="C56" s="137"/>
      <c r="D56" s="108"/>
      <c r="E56" s="138"/>
      <c r="F56" s="138"/>
      <c r="G56" s="108"/>
      <c r="H56" s="108"/>
      <c r="I56" s="108"/>
      <c r="J56" s="108"/>
      <c r="K56" s="138"/>
      <c r="M56" s="108"/>
      <c r="N56" s="139"/>
      <c r="O56" s="139"/>
      <c r="Q56" s="1"/>
      <c r="R56" s="1"/>
      <c r="S56" s="141"/>
    </row>
    <row r="57" spans="1:22" ht="15.75" x14ac:dyDescent="0.25">
      <c r="A57" s="107"/>
      <c r="B57" s="110"/>
      <c r="C57" s="110"/>
      <c r="D57" s="107"/>
      <c r="E57" s="138"/>
      <c r="F57" s="138"/>
      <c r="G57" s="108"/>
      <c r="H57" s="108"/>
      <c r="I57" s="108"/>
      <c r="J57" s="108"/>
      <c r="K57" s="138"/>
      <c r="M57" s="108"/>
      <c r="N57" s="139"/>
      <c r="O57" s="139"/>
      <c r="Q57" s="1"/>
      <c r="R57" s="1"/>
      <c r="S57" s="141"/>
      <c r="T57" s="1"/>
      <c r="U57" s="1"/>
      <c r="V57" s="1"/>
    </row>
    <row r="58" spans="1:22" ht="15.75" x14ac:dyDescent="0.25">
      <c r="A58" s="108"/>
      <c r="B58" s="137"/>
      <c r="C58" s="137"/>
      <c r="D58" s="108"/>
      <c r="E58" s="138"/>
      <c r="F58" s="138"/>
      <c r="G58" s="108"/>
      <c r="H58" s="108"/>
      <c r="I58" s="108"/>
      <c r="J58" s="108"/>
      <c r="K58" s="138"/>
      <c r="M58" s="108"/>
      <c r="N58" s="139"/>
      <c r="O58" s="139"/>
      <c r="Q58" s="1"/>
      <c r="R58" s="1"/>
      <c r="S58" s="141"/>
      <c r="T58" s="1"/>
      <c r="V58" s="1"/>
    </row>
    <row r="59" spans="1:22" ht="15.75" x14ac:dyDescent="0.25">
      <c r="A59" s="107"/>
      <c r="B59" s="137"/>
      <c r="C59" s="137"/>
      <c r="D59" s="108"/>
      <c r="E59" s="138"/>
      <c r="G59" s="107"/>
      <c r="H59" s="108"/>
      <c r="I59" s="108"/>
      <c r="J59" s="108"/>
      <c r="K59" s="138"/>
      <c r="M59" s="108"/>
      <c r="N59" s="107"/>
      <c r="O59" s="107"/>
      <c r="Q59" s="1"/>
      <c r="R59" s="1"/>
      <c r="T59" s="1"/>
      <c r="V59" s="1"/>
    </row>
    <row r="60" spans="1:22" ht="15.75" x14ac:dyDescent="0.25">
      <c r="A60" s="107"/>
      <c r="B60" s="137"/>
      <c r="C60" s="137"/>
      <c r="D60" s="108"/>
      <c r="E60" s="138"/>
      <c r="F60" s="107"/>
      <c r="G60" s="107"/>
      <c r="H60" s="108"/>
      <c r="I60" s="108"/>
      <c r="J60" s="108"/>
      <c r="K60" s="131"/>
      <c r="M60" s="108"/>
      <c r="N60" s="142"/>
      <c r="O60" s="142"/>
      <c r="Q60" s="1"/>
      <c r="R60" s="1"/>
      <c r="S60" s="140"/>
      <c r="T60" s="1"/>
      <c r="V60" s="1"/>
    </row>
    <row r="61" spans="1:22" x14ac:dyDescent="0.2">
      <c r="T61" s="1"/>
      <c r="V61" s="1"/>
    </row>
  </sheetData>
  <mergeCells count="23">
    <mergeCell ref="N14:O14"/>
    <mergeCell ref="H12:H13"/>
    <mergeCell ref="I12:I13"/>
    <mergeCell ref="J12:J13"/>
    <mergeCell ref="K12:K13"/>
    <mergeCell ref="L12:L13"/>
    <mergeCell ref="M12:M13"/>
    <mergeCell ref="N12:O12"/>
    <mergeCell ref="A4:S4"/>
    <mergeCell ref="K7:S8"/>
    <mergeCell ref="K9:S10"/>
    <mergeCell ref="A12:A13"/>
    <mergeCell ref="B12:B13"/>
    <mergeCell ref="C12:C13"/>
    <mergeCell ref="D12:D13"/>
    <mergeCell ref="E12:E13"/>
    <mergeCell ref="F12:F13"/>
    <mergeCell ref="G12:G13"/>
    <mergeCell ref="A5:S5"/>
    <mergeCell ref="P12:P13"/>
    <mergeCell ref="Q12:Q13"/>
    <mergeCell ref="R12:R13"/>
    <mergeCell ref="S12:S13"/>
  </mergeCells>
  <pageMargins left="0.19685039370078741" right="0.19685039370078741" top="1.1417322834645669" bottom="0.39370078740157483" header="0" footer="0.11811023622047245"/>
  <pageSetup paperSize="9" scale="68" fitToHeight="0" orientation="landscape" blackAndWhite="1" horizontalDpi="4294967295" verticalDpi="4294967295" r:id="rId1"/>
  <headerFooter>
    <oddFooter>&amp;LИсп. Меирманова Ж.&amp;RСтраница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Sheet0</vt:lpstr>
      <vt:lpstr>Лист1</vt:lpstr>
      <vt:lpstr>Каз</vt:lpstr>
      <vt:lpstr>Каз!Заголовки_для_печати</vt:lpstr>
      <vt:lpstr>Лист1!Заголовки_для_печати</vt:lpstr>
      <vt:lpstr>Sheet0!Область_печати</vt:lpstr>
      <vt:lpstr>Каз!Область_печати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Меирманова Жанна Алтынбаевна</cp:lastModifiedBy>
  <cp:lastPrinted>2020-08-19T08:04:53Z</cp:lastPrinted>
  <dcterms:created xsi:type="dcterms:W3CDTF">2016-02-08T03:45:04Z</dcterms:created>
  <dcterms:modified xsi:type="dcterms:W3CDTF">2022-09-22T08:38:39Z</dcterms:modified>
</cp:coreProperties>
</file>